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AGNA\Desktop\Santé\"/>
    </mc:Choice>
  </mc:AlternateContent>
  <bookViews>
    <workbookView xWindow="0" yWindow="0" windowWidth="20490" windowHeight="9045"/>
  </bookViews>
  <sheets>
    <sheet name="Feuil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E80" i="1"/>
  <c r="H79" i="1"/>
  <c r="G79" i="1"/>
  <c r="E79" i="1"/>
  <c r="H78" i="1"/>
  <c r="G78" i="1"/>
  <c r="E78" i="1"/>
  <c r="H77" i="1"/>
  <c r="G77" i="1"/>
  <c r="E77" i="1"/>
  <c r="H76" i="1"/>
  <c r="G76" i="1"/>
  <c r="E76" i="1"/>
  <c r="H75" i="1"/>
  <c r="G75" i="1"/>
  <c r="E75" i="1"/>
  <c r="H74" i="1"/>
  <c r="G74" i="1"/>
  <c r="E74" i="1"/>
  <c r="H73" i="1"/>
  <c r="G73" i="1"/>
  <c r="E73" i="1"/>
  <c r="H72" i="1"/>
  <c r="G72" i="1"/>
  <c r="E72" i="1"/>
  <c r="H71" i="1"/>
  <c r="G71" i="1"/>
  <c r="E71" i="1"/>
  <c r="H70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H59" i="1"/>
  <c r="G59" i="1"/>
  <c r="E59" i="1"/>
  <c r="H58" i="1"/>
  <c r="G58" i="1"/>
  <c r="E58" i="1"/>
  <c r="H57" i="1"/>
  <c r="G57" i="1"/>
  <c r="E57" i="1"/>
  <c r="H56" i="1"/>
  <c r="G56" i="1"/>
  <c r="E56" i="1"/>
  <c r="H55" i="1"/>
  <c r="G55" i="1"/>
  <c r="E55" i="1"/>
  <c r="H54" i="1"/>
  <c r="G54" i="1"/>
  <c r="E54" i="1"/>
  <c r="H53" i="1"/>
  <c r="G53" i="1"/>
  <c r="E53" i="1"/>
  <c r="H52" i="1"/>
  <c r="G52" i="1"/>
  <c r="E52" i="1"/>
  <c r="H51" i="1"/>
  <c r="G51" i="1"/>
  <c r="E51" i="1"/>
  <c r="H50" i="1"/>
  <c r="G50" i="1"/>
  <c r="E50" i="1"/>
  <c r="H49" i="1"/>
  <c r="G49" i="1"/>
  <c r="E49" i="1"/>
  <c r="H48" i="1"/>
  <c r="G48" i="1"/>
  <c r="E48" i="1"/>
  <c r="H47" i="1"/>
  <c r="G47" i="1"/>
  <c r="E47" i="1"/>
  <c r="H46" i="1"/>
  <c r="G46" i="1"/>
  <c r="E46" i="1"/>
  <c r="H45" i="1"/>
  <c r="G45" i="1"/>
  <c r="E45" i="1"/>
  <c r="G44" i="1"/>
  <c r="E44" i="1"/>
  <c r="G43" i="1"/>
  <c r="E43" i="1"/>
  <c r="G42" i="1"/>
  <c r="E42" i="1"/>
  <c r="G41" i="1"/>
  <c r="E41" i="1"/>
  <c r="G40" i="1"/>
  <c r="E40" i="1"/>
  <c r="H39" i="1"/>
  <c r="G39" i="1"/>
  <c r="E39" i="1"/>
  <c r="H38" i="1"/>
  <c r="G38" i="1"/>
  <c r="E38" i="1"/>
  <c r="H37" i="1"/>
  <c r="G37" i="1"/>
  <c r="E37" i="1"/>
  <c r="H36" i="1"/>
  <c r="G36" i="1"/>
  <c r="E36" i="1"/>
  <c r="H35" i="1"/>
  <c r="G35" i="1"/>
  <c r="E35" i="1"/>
  <c r="H34" i="1"/>
  <c r="G34" i="1"/>
  <c r="E34" i="1"/>
  <c r="H33" i="1"/>
  <c r="G33" i="1"/>
  <c r="E33" i="1"/>
  <c r="H32" i="1"/>
  <c r="G32" i="1"/>
  <c r="E32" i="1"/>
  <c r="H31" i="1"/>
  <c r="G31" i="1"/>
  <c r="E31" i="1"/>
  <c r="H30" i="1"/>
  <c r="G30" i="1"/>
  <c r="E30" i="1"/>
  <c r="H29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H14" i="1"/>
  <c r="G14" i="1"/>
  <c r="E14" i="1"/>
  <c r="G13" i="1"/>
  <c r="E13" i="1"/>
  <c r="H12" i="1"/>
  <c r="G12" i="1"/>
  <c r="E12" i="1"/>
  <c r="G11" i="1"/>
  <c r="E11" i="1"/>
  <c r="H10" i="1"/>
  <c r="G10" i="1"/>
  <c r="E10" i="1"/>
  <c r="H9" i="1"/>
  <c r="G9" i="1"/>
  <c r="E9" i="1"/>
  <c r="H8" i="1"/>
  <c r="G8" i="1"/>
  <c r="E8" i="1"/>
  <c r="H7" i="1"/>
  <c r="G7" i="1"/>
  <c r="E7" i="1"/>
  <c r="H6" i="1"/>
  <c r="G6" i="1"/>
  <c r="E6" i="1"/>
  <c r="H5" i="1"/>
  <c r="G5" i="1"/>
  <c r="E5" i="1"/>
  <c r="H4" i="1"/>
  <c r="G4" i="1"/>
  <c r="E4" i="1"/>
</calcChain>
</file>

<file path=xl/sharedStrings.xml><?xml version="1.0" encoding="utf-8"?>
<sst xmlns="http://schemas.openxmlformats.org/spreadsheetml/2006/main" count="87" uniqueCount="85">
  <si>
    <t>Tableau 4.04: couverture lors des journées nationales de vaccination 2ème passage  du 29 avril au 02 mai 2011</t>
  </si>
  <si>
    <t>Régions/districts</t>
  </si>
  <si>
    <t>Population cible polio (&lt; 5 ans)</t>
  </si>
  <si>
    <t>Zéro dose</t>
  </si>
  <si>
    <t>Taux de perte en VPO (%)</t>
  </si>
  <si>
    <t>0-59 mois</t>
  </si>
  <si>
    <t>vaccinés</t>
  </si>
  <si>
    <t>%</t>
  </si>
  <si>
    <t>Boucle du Mouhoun</t>
  </si>
  <si>
    <t>Boromo</t>
  </si>
  <si>
    <t>Dedougou</t>
  </si>
  <si>
    <t>Nouna</t>
  </si>
  <si>
    <t>Solenzo</t>
  </si>
  <si>
    <t>Toma</t>
  </si>
  <si>
    <t>Tougan</t>
  </si>
  <si>
    <t>Cascades</t>
  </si>
  <si>
    <t>Banfora</t>
  </si>
  <si>
    <t>Mangodara</t>
  </si>
  <si>
    <t>Sindou</t>
  </si>
  <si>
    <t>Centre</t>
  </si>
  <si>
    <t>Baskuy</t>
  </si>
  <si>
    <t>Bogodogo</t>
  </si>
  <si>
    <t>Boulmiougou</t>
  </si>
  <si>
    <t>Nongr-Massom</t>
  </si>
  <si>
    <t>Sig-Noghin</t>
  </si>
  <si>
    <t>Centre-Est</t>
  </si>
  <si>
    <t>Bittou</t>
  </si>
  <si>
    <t>Garango</t>
  </si>
  <si>
    <t>Koupela</t>
  </si>
  <si>
    <t>Ouargaye</t>
  </si>
  <si>
    <t>Pouytenga</t>
  </si>
  <si>
    <t>Tenkodogo</t>
  </si>
  <si>
    <t>Zabré</t>
  </si>
  <si>
    <t>Centre-Nord</t>
  </si>
  <si>
    <t>Barsalogho</t>
  </si>
  <si>
    <t>Boulsa</t>
  </si>
  <si>
    <t>Kaya</t>
  </si>
  <si>
    <t>Kongoussi</t>
  </si>
  <si>
    <t>Centre-Ouest</t>
  </si>
  <si>
    <t>Koudougou</t>
  </si>
  <si>
    <t>Léo</t>
  </si>
  <si>
    <t>Nanoro</t>
  </si>
  <si>
    <t>Réo</t>
  </si>
  <si>
    <t>Sapouy</t>
  </si>
  <si>
    <t>Centre-Sud</t>
  </si>
  <si>
    <t>Kombissiri</t>
  </si>
  <si>
    <t>Manga</t>
  </si>
  <si>
    <t>Po</t>
  </si>
  <si>
    <t>Saponé</t>
  </si>
  <si>
    <t>Est</t>
  </si>
  <si>
    <t>Bogandé</t>
  </si>
  <si>
    <t>Diapaga</t>
  </si>
  <si>
    <t>Fada</t>
  </si>
  <si>
    <t>Gayéri</t>
  </si>
  <si>
    <t>Manni</t>
  </si>
  <si>
    <t>Pama</t>
  </si>
  <si>
    <t>Hauts-Bassins</t>
  </si>
  <si>
    <t>Dafra</t>
  </si>
  <si>
    <t>Dandé</t>
  </si>
  <si>
    <t>Do</t>
  </si>
  <si>
    <t>Houndé</t>
  </si>
  <si>
    <t>Karangasso Vigué</t>
  </si>
  <si>
    <t>Léna</t>
  </si>
  <si>
    <t>Orodara</t>
  </si>
  <si>
    <t>Nord</t>
  </si>
  <si>
    <t>Gourcy</t>
  </si>
  <si>
    <t>Ouahigouya</t>
  </si>
  <si>
    <t>Séguénégua</t>
  </si>
  <si>
    <t>Titao</t>
  </si>
  <si>
    <t>Yako</t>
  </si>
  <si>
    <t>Plateau Central</t>
  </si>
  <si>
    <t>Boussé</t>
  </si>
  <si>
    <t>Ziniaré</t>
  </si>
  <si>
    <t>Zorgho</t>
  </si>
  <si>
    <t>Sahel</t>
  </si>
  <si>
    <t>Djibo</t>
  </si>
  <si>
    <t>Dori</t>
  </si>
  <si>
    <t>Gorom-Gorom</t>
  </si>
  <si>
    <t>Sebba</t>
  </si>
  <si>
    <t>Sud-Ouest</t>
  </si>
  <si>
    <t>Batié</t>
  </si>
  <si>
    <t>Dano</t>
  </si>
  <si>
    <t>Diébougou</t>
  </si>
  <si>
    <t>Gaoua</t>
  </si>
  <si>
    <t>Burkina Faso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</si>
</sst>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_ ;\-#,##0\ 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3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3"/>
      </left>
      <right/>
      <top style="thin">
        <color theme="4" tint="-0.24994659260841701"/>
      </top>
      <bottom style="thin">
        <color theme="4" tint="-0.2499465926084170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8" fillId="0" borderId="0"/>
  </cellStyleXfs>
  <cellXfs count="23">
    <xf numFmtId="0" fontId="0" fillId="0" borderId="0" xfId="0"/>
    <xf numFmtId="0" fontId="2" fillId="0" borderId="0" xfId="0" applyFont="1" applyAlignment="1">
      <alignment horizontal="center" wrapText="1"/>
    </xf>
    <xf numFmtId="3" fontId="3" fillId="2" borderId="1" xfId="0" applyNumberFormat="1" applyFont="1" applyFill="1" applyBorder="1" applyAlignment="1" applyProtection="1">
      <alignment horizontal="center" vertical="center"/>
      <protection hidden="1"/>
    </xf>
    <xf numFmtId="3" fontId="3" fillId="2" borderId="2" xfId="0" applyNumberFormat="1" applyFont="1" applyFill="1" applyBorder="1" applyAlignment="1" applyProtection="1">
      <alignment horizontal="center" vertical="center"/>
      <protection hidden="1"/>
    </xf>
    <xf numFmtId="4" fontId="3" fillId="2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5" fillId="3" borderId="3" xfId="1" applyNumberFormat="1" applyFont="1" applyFill="1" applyBorder="1" applyAlignment="1">
      <alignment vertical="center"/>
    </xf>
    <xf numFmtId="164" fontId="5" fillId="3" borderId="4" xfId="1" applyNumberFormat="1" applyFont="1" applyFill="1" applyBorder="1" applyAlignment="1">
      <alignment vertical="center"/>
    </xf>
    <xf numFmtId="3" fontId="5" fillId="3" borderId="2" xfId="2" applyNumberFormat="1" applyFont="1" applyFill="1" applyBorder="1" applyAlignment="1">
      <alignment vertical="center" shrinkToFit="1"/>
    </xf>
    <xf numFmtId="165" fontId="5" fillId="3" borderId="2" xfId="2" applyNumberFormat="1" applyFont="1" applyFill="1" applyBorder="1" applyAlignment="1">
      <alignment vertical="center" shrinkToFit="1"/>
    </xf>
    <xf numFmtId="0" fontId="7" fillId="0" borderId="5" xfId="3" applyFont="1" applyFill="1" applyBorder="1" applyAlignment="1">
      <alignment horizontal="left" vertical="center" wrapText="1"/>
    </xf>
    <xf numFmtId="0" fontId="3" fillId="0" borderId="4" xfId="3" applyFont="1" applyBorder="1" applyAlignment="1">
      <alignment horizontal="left" vertical="center" indent="1"/>
    </xf>
    <xf numFmtId="3" fontId="3" fillId="2" borderId="2" xfId="0" applyNumberFormat="1" applyFont="1" applyFill="1" applyBorder="1" applyAlignment="1" applyProtection="1">
      <protection hidden="1"/>
    </xf>
    <xf numFmtId="165" fontId="3" fillId="2" borderId="2" xfId="0" applyNumberFormat="1" applyFont="1" applyFill="1" applyBorder="1" applyAlignment="1" applyProtection="1">
      <protection hidden="1"/>
    </xf>
    <xf numFmtId="0" fontId="9" fillId="0" borderId="5" xfId="4" applyFont="1" applyFill="1" applyBorder="1"/>
    <xf numFmtId="0" fontId="5" fillId="0" borderId="5" xfId="3" applyFont="1" applyBorder="1" applyAlignment="1">
      <alignment horizontal="left" vertical="center" wrapText="1"/>
    </xf>
    <xf numFmtId="0" fontId="5" fillId="0" borderId="5" xfId="3" applyFont="1" applyBorder="1" applyAlignment="1">
      <alignment vertical="center" wrapText="1"/>
    </xf>
    <xf numFmtId="0" fontId="5" fillId="0" borderId="5" xfId="3" applyFont="1" applyFill="1" applyBorder="1" applyAlignment="1">
      <alignment vertical="center" wrapText="1"/>
    </xf>
    <xf numFmtId="0" fontId="3" fillId="0" borderId="4" xfId="3" applyFont="1" applyFill="1" applyBorder="1" applyAlignment="1">
      <alignment horizontal="left" vertical="center" indent="1"/>
    </xf>
    <xf numFmtId="3" fontId="5" fillId="3" borderId="3" xfId="4" applyNumberFormat="1" applyFont="1" applyFill="1" applyBorder="1" applyAlignment="1">
      <alignment horizontal="left" vertical="center"/>
    </xf>
    <xf numFmtId="3" fontId="5" fillId="3" borderId="4" xfId="4" applyNumberFormat="1" applyFont="1" applyFill="1" applyBorder="1" applyAlignment="1">
      <alignment horizontal="left" vertical="center"/>
    </xf>
  </cellXfs>
  <cellStyles count="5">
    <cellStyle name="Milliers" xfId="1" builtinId="3"/>
    <cellStyle name="Milliers 2 2" xfId="2"/>
    <cellStyle name="Normal" xfId="0" builtinId="0"/>
    <cellStyle name="Normal 2" xfId="4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sqref="A1:H1"/>
    </sheetView>
  </sheetViews>
  <sheetFormatPr baseColWidth="10" defaultRowHeight="15" x14ac:dyDescent="0.25"/>
  <sheetData>
    <row r="1" spans="1:8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2" t="s">
        <v>1</v>
      </c>
      <c r="B2" s="3"/>
      <c r="C2" s="4" t="s">
        <v>2</v>
      </c>
      <c r="D2" s="4"/>
      <c r="E2" s="4"/>
      <c r="F2" s="5" t="s">
        <v>3</v>
      </c>
      <c r="G2" s="5"/>
      <c r="H2" s="6" t="s">
        <v>4</v>
      </c>
    </row>
    <row r="3" spans="1:8" x14ac:dyDescent="0.25">
      <c r="A3" s="2"/>
      <c r="B3" s="3"/>
      <c r="C3" s="7" t="s">
        <v>5</v>
      </c>
      <c r="D3" s="7" t="s">
        <v>6</v>
      </c>
      <c r="E3" s="7" t="s">
        <v>7</v>
      </c>
      <c r="F3" s="7" t="s">
        <v>5</v>
      </c>
      <c r="G3" s="7" t="s">
        <v>7</v>
      </c>
      <c r="H3" s="6"/>
    </row>
    <row r="4" spans="1:8" x14ac:dyDescent="0.25">
      <c r="A4" s="8" t="s">
        <v>8</v>
      </c>
      <c r="B4" s="9"/>
      <c r="C4" s="10">
        <v>527380</v>
      </c>
      <c r="D4" s="10">
        <v>532846</v>
      </c>
      <c r="E4" s="11">
        <f>D4/C4*100</f>
        <v>101.03644430960597</v>
      </c>
      <c r="F4" s="10">
        <v>2165</v>
      </c>
      <c r="G4" s="11">
        <f>F4/D4*100</f>
        <v>0.40630876463368398</v>
      </c>
      <c r="H4" s="11">
        <f>3.9</f>
        <v>3.9</v>
      </c>
    </row>
    <row r="5" spans="1:8" x14ac:dyDescent="0.25">
      <c r="A5" s="12"/>
      <c r="B5" s="13" t="s">
        <v>9</v>
      </c>
      <c r="C5" s="14">
        <v>64355</v>
      </c>
      <c r="D5" s="14">
        <v>65214</v>
      </c>
      <c r="E5" s="15">
        <f t="shared" ref="E5:E52" si="0">D5/C5*100</f>
        <v>101.33478362209618</v>
      </c>
      <c r="F5" s="14">
        <v>562</v>
      </c>
      <c r="G5" s="15">
        <f t="shared" ref="G5:G52" si="1">F5/D5*100</f>
        <v>0.86177814579691481</v>
      </c>
      <c r="H5" s="15">
        <f>3.9</f>
        <v>3.9</v>
      </c>
    </row>
    <row r="6" spans="1:8" x14ac:dyDescent="0.25">
      <c r="A6" s="16"/>
      <c r="B6" s="13" t="s">
        <v>10</v>
      </c>
      <c r="C6" s="14">
        <v>111040</v>
      </c>
      <c r="D6" s="14">
        <v>112209</v>
      </c>
      <c r="E6" s="15">
        <f t="shared" si="0"/>
        <v>101.05277377521614</v>
      </c>
      <c r="F6" s="14">
        <v>229</v>
      </c>
      <c r="G6" s="15">
        <f t="shared" si="1"/>
        <v>0.20408345141655304</v>
      </c>
      <c r="H6" s="15">
        <f>3.82</f>
        <v>3.82</v>
      </c>
    </row>
    <row r="7" spans="1:8" x14ac:dyDescent="0.25">
      <c r="A7" s="16"/>
      <c r="B7" s="13" t="s">
        <v>11</v>
      </c>
      <c r="C7" s="14">
        <v>102882</v>
      </c>
      <c r="D7" s="14">
        <v>104659</v>
      </c>
      <c r="E7" s="15">
        <f t="shared" si="0"/>
        <v>101.72722147703195</v>
      </c>
      <c r="F7" s="14">
        <v>599</v>
      </c>
      <c r="G7" s="15">
        <f t="shared" si="1"/>
        <v>0.57233491625182742</v>
      </c>
      <c r="H7" s="15">
        <f>2.43</f>
        <v>2.4300000000000002</v>
      </c>
    </row>
    <row r="8" spans="1:8" x14ac:dyDescent="0.25">
      <c r="A8" s="16"/>
      <c r="B8" s="13" t="s">
        <v>12</v>
      </c>
      <c r="C8" s="14">
        <v>109423</v>
      </c>
      <c r="D8" s="14">
        <v>110528</v>
      </c>
      <c r="E8" s="15">
        <f t="shared" si="0"/>
        <v>101.00984253767488</v>
      </c>
      <c r="F8" s="14">
        <v>726</v>
      </c>
      <c r="G8" s="15">
        <f t="shared" si="1"/>
        <v>0.65684713375796178</v>
      </c>
      <c r="H8" s="15">
        <f>5.4</f>
        <v>5.4</v>
      </c>
    </row>
    <row r="9" spans="1:8" x14ac:dyDescent="0.25">
      <c r="A9" s="16"/>
      <c r="B9" s="13" t="s">
        <v>13</v>
      </c>
      <c r="C9" s="14">
        <v>58253</v>
      </c>
      <c r="D9" s="14">
        <v>58652</v>
      </c>
      <c r="E9" s="15">
        <f t="shared" si="0"/>
        <v>100.68494326472457</v>
      </c>
      <c r="F9" s="14">
        <v>99</v>
      </c>
      <c r="G9" s="15">
        <f t="shared" si="1"/>
        <v>0.16879219804951237</v>
      </c>
      <c r="H9" s="15">
        <f>3.55</f>
        <v>3.55</v>
      </c>
    </row>
    <row r="10" spans="1:8" x14ac:dyDescent="0.25">
      <c r="A10" s="16"/>
      <c r="B10" s="13" t="s">
        <v>14</v>
      </c>
      <c r="C10" s="14">
        <v>76049</v>
      </c>
      <c r="D10" s="14">
        <v>76118</v>
      </c>
      <c r="E10" s="15">
        <f t="shared" si="0"/>
        <v>100.0907309760812</v>
      </c>
      <c r="F10" s="14">
        <v>58</v>
      </c>
      <c r="G10" s="15">
        <f t="shared" si="1"/>
        <v>7.6197482855566351E-2</v>
      </c>
      <c r="H10" s="15">
        <f>4.08</f>
        <v>4.08</v>
      </c>
    </row>
    <row r="11" spans="1:8" x14ac:dyDescent="0.25">
      <c r="A11" s="8" t="s">
        <v>15</v>
      </c>
      <c r="B11" s="9"/>
      <c r="C11" s="10">
        <v>193168</v>
      </c>
      <c r="D11" s="10">
        <v>194214</v>
      </c>
      <c r="E11" s="11">
        <f t="shared" si="0"/>
        <v>100.5414975565311</v>
      </c>
      <c r="F11" s="10">
        <v>1503</v>
      </c>
      <c r="G11" s="11">
        <f t="shared" si="1"/>
        <v>0.77388859711452318</v>
      </c>
      <c r="H11" s="11">
        <v>4.5199999999999996</v>
      </c>
    </row>
    <row r="12" spans="1:8" x14ac:dyDescent="0.25">
      <c r="A12" s="17"/>
      <c r="B12" s="13" t="s">
        <v>16</v>
      </c>
      <c r="C12" s="14">
        <v>86981</v>
      </c>
      <c r="D12" s="14">
        <v>87005</v>
      </c>
      <c r="E12" s="15">
        <f t="shared" si="0"/>
        <v>100.02759223278647</v>
      </c>
      <c r="F12" s="14">
        <v>497</v>
      </c>
      <c r="G12" s="15">
        <f t="shared" si="1"/>
        <v>0.57123153841733232</v>
      </c>
      <c r="H12" s="15">
        <f>5</f>
        <v>5</v>
      </c>
    </row>
    <row r="13" spans="1:8" x14ac:dyDescent="0.25">
      <c r="A13" s="17"/>
      <c r="B13" s="13" t="s">
        <v>17</v>
      </c>
      <c r="C13" s="14">
        <v>41369</v>
      </c>
      <c r="D13" s="14">
        <v>42240</v>
      </c>
      <c r="E13" s="15">
        <f t="shared" si="0"/>
        <v>102.10544127245038</v>
      </c>
      <c r="F13" s="14">
        <v>198</v>
      </c>
      <c r="G13" s="15">
        <f t="shared" si="1"/>
        <v>0.46875</v>
      </c>
      <c r="H13" s="15">
        <v>3.5999999999999996</v>
      </c>
    </row>
    <row r="14" spans="1:8" x14ac:dyDescent="0.25">
      <c r="A14" s="17"/>
      <c r="B14" s="13" t="s">
        <v>18</v>
      </c>
      <c r="C14" s="14">
        <v>62137</v>
      </c>
      <c r="D14" s="14">
        <v>63923</v>
      </c>
      <c r="E14" s="15">
        <f t="shared" si="0"/>
        <v>102.87429389896519</v>
      </c>
      <c r="F14" s="14">
        <v>808</v>
      </c>
      <c r="G14" s="15">
        <f t="shared" si="1"/>
        <v>1.2640207749949157</v>
      </c>
      <c r="H14" s="15">
        <f>4.89</f>
        <v>4.8899999999999997</v>
      </c>
    </row>
    <row r="15" spans="1:8" x14ac:dyDescent="0.25">
      <c r="A15" s="8" t="s">
        <v>19</v>
      </c>
      <c r="B15" s="9"/>
      <c r="C15" s="10">
        <v>658582</v>
      </c>
      <c r="D15" s="10">
        <v>670398</v>
      </c>
      <c r="E15" s="11">
        <f t="shared" si="0"/>
        <v>101.79415775104694</v>
      </c>
      <c r="F15" s="10">
        <v>1379</v>
      </c>
      <c r="G15" s="11">
        <f>F15/D15*100</f>
        <v>0.20569870435174328</v>
      </c>
      <c r="H15" s="11">
        <v>3.6799999999999997</v>
      </c>
    </row>
    <row r="16" spans="1:8" x14ac:dyDescent="0.25">
      <c r="A16" s="18"/>
      <c r="B16" s="13" t="s">
        <v>20</v>
      </c>
      <c r="C16" s="14">
        <v>88530</v>
      </c>
      <c r="D16" s="14">
        <v>90439</v>
      </c>
      <c r="E16" s="15">
        <f t="shared" si="0"/>
        <v>102.15633118716818</v>
      </c>
      <c r="F16" s="14">
        <v>223</v>
      </c>
      <c r="G16" s="15">
        <f t="shared" si="1"/>
        <v>0.24657503952940657</v>
      </c>
      <c r="H16" s="15">
        <v>1.87</v>
      </c>
    </row>
    <row r="17" spans="1:8" x14ac:dyDescent="0.25">
      <c r="A17" s="18"/>
      <c r="B17" s="13" t="s">
        <v>21</v>
      </c>
      <c r="C17" s="14">
        <v>200065</v>
      </c>
      <c r="D17" s="14">
        <v>203703</v>
      </c>
      <c r="E17" s="15">
        <f t="shared" si="0"/>
        <v>101.81840901706944</v>
      </c>
      <c r="F17" s="14">
        <v>390</v>
      </c>
      <c r="G17" s="15">
        <f t="shared" si="1"/>
        <v>0.19145520684526002</v>
      </c>
      <c r="H17" s="15">
        <v>4.22</v>
      </c>
    </row>
    <row r="18" spans="1:8" x14ac:dyDescent="0.25">
      <c r="A18" s="18"/>
      <c r="B18" s="13" t="s">
        <v>22</v>
      </c>
      <c r="C18" s="14">
        <v>195962</v>
      </c>
      <c r="D18" s="14">
        <v>199554</v>
      </c>
      <c r="E18" s="15">
        <f t="shared" si="0"/>
        <v>101.83300844041192</v>
      </c>
      <c r="F18" s="14">
        <v>409</v>
      </c>
      <c r="G18" s="15">
        <f t="shared" si="1"/>
        <v>0.20495705423093499</v>
      </c>
      <c r="H18" s="15">
        <v>3.7900000000000005</v>
      </c>
    </row>
    <row r="19" spans="1:8" x14ac:dyDescent="0.25">
      <c r="A19" s="18"/>
      <c r="B19" s="13" t="s">
        <v>23</v>
      </c>
      <c r="C19" s="14">
        <v>84690</v>
      </c>
      <c r="D19" s="14">
        <v>85859</v>
      </c>
      <c r="E19" s="15">
        <f t="shared" si="0"/>
        <v>101.38032825599244</v>
      </c>
      <c r="F19" s="14">
        <v>141</v>
      </c>
      <c r="G19" s="15">
        <f t="shared" si="1"/>
        <v>0.16422273727856135</v>
      </c>
      <c r="H19" s="15">
        <v>2.83</v>
      </c>
    </row>
    <row r="20" spans="1:8" x14ac:dyDescent="0.25">
      <c r="A20" s="18"/>
      <c r="B20" s="13" t="s">
        <v>24</v>
      </c>
      <c r="C20" s="14">
        <v>89335</v>
      </c>
      <c r="D20" s="14">
        <v>90843</v>
      </c>
      <c r="E20" s="15">
        <f t="shared" si="0"/>
        <v>101.68802820842895</v>
      </c>
      <c r="F20" s="14">
        <v>216</v>
      </c>
      <c r="G20" s="15">
        <f t="shared" si="1"/>
        <v>0.23777286086985239</v>
      </c>
      <c r="H20" s="15">
        <v>4.7600000000000007</v>
      </c>
    </row>
    <row r="21" spans="1:8" x14ac:dyDescent="0.25">
      <c r="A21" s="8" t="s">
        <v>25</v>
      </c>
      <c r="B21" s="9"/>
      <c r="C21" s="10">
        <v>457404</v>
      </c>
      <c r="D21" s="10">
        <v>463766</v>
      </c>
      <c r="E21" s="11">
        <f t="shared" si="0"/>
        <v>101.39089295240093</v>
      </c>
      <c r="F21" s="10">
        <v>1155</v>
      </c>
      <c r="G21" s="11">
        <f t="shared" si="1"/>
        <v>0.24904801128155146</v>
      </c>
      <c r="H21" s="11">
        <v>3.81</v>
      </c>
    </row>
    <row r="22" spans="1:8" x14ac:dyDescent="0.25">
      <c r="A22" s="18"/>
      <c r="B22" s="13" t="s">
        <v>26</v>
      </c>
      <c r="C22" s="14">
        <v>39192</v>
      </c>
      <c r="D22" s="14">
        <v>39799</v>
      </c>
      <c r="E22" s="15">
        <f t="shared" si="0"/>
        <v>101.54878546642172</v>
      </c>
      <c r="F22" s="14">
        <v>175</v>
      </c>
      <c r="G22" s="15">
        <f t="shared" si="1"/>
        <v>0.43970954044071459</v>
      </c>
      <c r="H22" s="15">
        <v>6.660000000000001</v>
      </c>
    </row>
    <row r="23" spans="1:8" x14ac:dyDescent="0.25">
      <c r="A23" s="18"/>
      <c r="B23" s="13" t="s">
        <v>27</v>
      </c>
      <c r="C23" s="14">
        <v>55551</v>
      </c>
      <c r="D23" s="14">
        <v>56339</v>
      </c>
      <c r="E23" s="15">
        <f t="shared" si="0"/>
        <v>101.41851631833812</v>
      </c>
      <c r="F23" s="14">
        <v>221</v>
      </c>
      <c r="G23" s="15">
        <f t="shared" si="1"/>
        <v>0.39226823337297428</v>
      </c>
      <c r="H23" s="15">
        <v>4.12</v>
      </c>
    </row>
    <row r="24" spans="1:8" x14ac:dyDescent="0.25">
      <c r="A24" s="18"/>
      <c r="B24" s="13" t="s">
        <v>28</v>
      </c>
      <c r="C24" s="14">
        <v>62058</v>
      </c>
      <c r="D24" s="14">
        <v>62430</v>
      </c>
      <c r="E24" s="15">
        <f t="shared" si="0"/>
        <v>100.59943923426471</v>
      </c>
      <c r="F24" s="14">
        <v>68</v>
      </c>
      <c r="G24" s="15">
        <f t="shared" si="1"/>
        <v>0.10892199263174757</v>
      </c>
      <c r="H24" s="15">
        <v>5.52</v>
      </c>
    </row>
    <row r="25" spans="1:8" x14ac:dyDescent="0.25">
      <c r="A25" s="18"/>
      <c r="B25" s="13" t="s">
        <v>29</v>
      </c>
      <c r="C25" s="14">
        <v>107163</v>
      </c>
      <c r="D25" s="14">
        <v>108526</v>
      </c>
      <c r="E25" s="15">
        <f t="shared" si="0"/>
        <v>101.27189421722049</v>
      </c>
      <c r="F25" s="14">
        <v>171</v>
      </c>
      <c r="G25" s="15">
        <f t="shared" si="1"/>
        <v>0.15756592890182999</v>
      </c>
      <c r="H25" s="15">
        <v>2.4899999999999998</v>
      </c>
    </row>
    <row r="26" spans="1:8" x14ac:dyDescent="0.25">
      <c r="A26" s="18"/>
      <c r="B26" s="13" t="s">
        <v>30</v>
      </c>
      <c r="C26" s="14">
        <v>64612</v>
      </c>
      <c r="D26" s="14">
        <v>65288</v>
      </c>
      <c r="E26" s="15">
        <f t="shared" si="0"/>
        <v>101.04624527951465</v>
      </c>
      <c r="F26" s="14">
        <v>195</v>
      </c>
      <c r="G26" s="15">
        <f t="shared" si="1"/>
        <v>0.29867663276559248</v>
      </c>
      <c r="H26" s="15">
        <v>4.04</v>
      </c>
    </row>
    <row r="27" spans="1:8" x14ac:dyDescent="0.25">
      <c r="A27" s="18"/>
      <c r="B27" s="13" t="s">
        <v>31</v>
      </c>
      <c r="C27" s="14">
        <v>76493</v>
      </c>
      <c r="D27" s="14">
        <v>79095</v>
      </c>
      <c r="E27" s="15">
        <f t="shared" si="0"/>
        <v>103.40161844874693</v>
      </c>
      <c r="F27" s="14">
        <v>190</v>
      </c>
      <c r="G27" s="15">
        <f t="shared" si="1"/>
        <v>0.2402174600164359</v>
      </c>
      <c r="H27" s="15">
        <v>2.81</v>
      </c>
    </row>
    <row r="28" spans="1:8" x14ac:dyDescent="0.25">
      <c r="A28" s="18"/>
      <c r="B28" s="13" t="s">
        <v>32</v>
      </c>
      <c r="C28" s="14">
        <v>52335</v>
      </c>
      <c r="D28" s="14">
        <v>52289</v>
      </c>
      <c r="E28" s="15">
        <f t="shared" si="0"/>
        <v>99.912104710041078</v>
      </c>
      <c r="F28" s="14">
        <v>135</v>
      </c>
      <c r="G28" s="15">
        <f t="shared" si="1"/>
        <v>0.25818049685402283</v>
      </c>
      <c r="H28" s="15">
        <v>3.1</v>
      </c>
    </row>
    <row r="29" spans="1:8" x14ac:dyDescent="0.25">
      <c r="A29" s="8" t="s">
        <v>33</v>
      </c>
      <c r="B29" s="9"/>
      <c r="C29" s="10">
        <v>510107</v>
      </c>
      <c r="D29" s="10">
        <v>516663</v>
      </c>
      <c r="E29" s="11">
        <f t="shared" si="0"/>
        <v>101.28522055176659</v>
      </c>
      <c r="F29" s="10">
        <v>1781</v>
      </c>
      <c r="G29" s="11">
        <f t="shared" si="1"/>
        <v>0.34471212376345894</v>
      </c>
      <c r="H29" s="11">
        <f>3.63</f>
        <v>3.63</v>
      </c>
    </row>
    <row r="30" spans="1:8" x14ac:dyDescent="0.25">
      <c r="A30" s="18"/>
      <c r="B30" s="13" t="s">
        <v>34</v>
      </c>
      <c r="C30" s="14">
        <v>60549</v>
      </c>
      <c r="D30" s="14">
        <v>60822</v>
      </c>
      <c r="E30" s="15">
        <f t="shared" si="0"/>
        <v>100.45087449834018</v>
      </c>
      <c r="F30" s="14">
        <v>361</v>
      </c>
      <c r="G30" s="15">
        <f t="shared" si="1"/>
        <v>0.59353523396139551</v>
      </c>
      <c r="H30" s="15">
        <f>3.85</f>
        <v>3.85</v>
      </c>
    </row>
    <row r="31" spans="1:8" x14ac:dyDescent="0.25">
      <c r="A31" s="18"/>
      <c r="B31" s="13" t="s">
        <v>35</v>
      </c>
      <c r="C31" s="14">
        <v>176752</v>
      </c>
      <c r="D31" s="14">
        <v>179128</v>
      </c>
      <c r="E31" s="15">
        <f t="shared" si="0"/>
        <v>101.34425635919253</v>
      </c>
      <c r="F31" s="14">
        <v>582</v>
      </c>
      <c r="G31" s="15">
        <f t="shared" si="1"/>
        <v>0.32490732883747936</v>
      </c>
      <c r="H31" s="15">
        <f>3.34</f>
        <v>3.34</v>
      </c>
    </row>
    <row r="32" spans="1:8" x14ac:dyDescent="0.25">
      <c r="A32" s="18"/>
      <c r="B32" s="13" t="s">
        <v>36</v>
      </c>
      <c r="C32" s="14">
        <v>165885</v>
      </c>
      <c r="D32" s="14">
        <v>169129</v>
      </c>
      <c r="E32" s="15">
        <f t="shared" si="0"/>
        <v>101.95557163094915</v>
      </c>
      <c r="F32" s="14">
        <v>573</v>
      </c>
      <c r="G32" s="15">
        <f t="shared" si="1"/>
        <v>0.33879464787233415</v>
      </c>
      <c r="H32" s="15">
        <f>3.82</f>
        <v>3.82</v>
      </c>
    </row>
    <row r="33" spans="1:8" x14ac:dyDescent="0.25">
      <c r="A33" s="18"/>
      <c r="B33" s="13" t="s">
        <v>37</v>
      </c>
      <c r="C33" s="14">
        <v>106921</v>
      </c>
      <c r="D33" s="14">
        <v>107584</v>
      </c>
      <c r="E33" s="15">
        <f t="shared" si="0"/>
        <v>100.62008398724291</v>
      </c>
      <c r="F33" s="14">
        <v>265</v>
      </c>
      <c r="G33" s="15">
        <f t="shared" si="1"/>
        <v>0.24631915526472339</v>
      </c>
      <c r="H33" s="15">
        <f>3.67</f>
        <v>3.67</v>
      </c>
    </row>
    <row r="34" spans="1:8" x14ac:dyDescent="0.25">
      <c r="A34" s="8" t="s">
        <v>38</v>
      </c>
      <c r="B34" s="9"/>
      <c r="C34" s="10">
        <v>449361</v>
      </c>
      <c r="D34" s="10">
        <v>451498</v>
      </c>
      <c r="E34" s="11">
        <f t="shared" si="0"/>
        <v>100.47556419003874</v>
      </c>
      <c r="F34" s="10">
        <v>1635</v>
      </c>
      <c r="G34" s="11">
        <f t="shared" si="1"/>
        <v>0.36212784995725344</v>
      </c>
      <c r="H34" s="11">
        <f>4.09</f>
        <v>4.09</v>
      </c>
    </row>
    <row r="35" spans="1:8" x14ac:dyDescent="0.25">
      <c r="A35" s="18"/>
      <c r="B35" s="13" t="s">
        <v>39</v>
      </c>
      <c r="C35" s="14">
        <v>137238</v>
      </c>
      <c r="D35" s="14">
        <v>137907</v>
      </c>
      <c r="E35" s="15">
        <f t="shared" si="0"/>
        <v>100.48747431469418</v>
      </c>
      <c r="F35" s="14">
        <v>356</v>
      </c>
      <c r="G35" s="15">
        <f t="shared" si="1"/>
        <v>0.25814498176307221</v>
      </c>
      <c r="H35" s="15">
        <f>5.17</f>
        <v>5.17</v>
      </c>
    </row>
    <row r="36" spans="1:8" x14ac:dyDescent="0.25">
      <c r="A36" s="18"/>
      <c r="B36" s="13" t="s">
        <v>40</v>
      </c>
      <c r="C36" s="14">
        <v>82157</v>
      </c>
      <c r="D36" s="14">
        <v>82538</v>
      </c>
      <c r="E36" s="15">
        <f t="shared" si="0"/>
        <v>100.46374624195138</v>
      </c>
      <c r="F36" s="14">
        <v>488</v>
      </c>
      <c r="G36" s="15">
        <f t="shared" si="1"/>
        <v>0.59124282148828411</v>
      </c>
      <c r="H36" s="15">
        <f>3.91</f>
        <v>3.91</v>
      </c>
    </row>
    <row r="37" spans="1:8" x14ac:dyDescent="0.25">
      <c r="A37" s="18"/>
      <c r="B37" s="13" t="s">
        <v>41</v>
      </c>
      <c r="C37" s="14">
        <v>42898</v>
      </c>
      <c r="D37" s="14">
        <v>42603</v>
      </c>
      <c r="E37" s="15">
        <f t="shared" si="0"/>
        <v>99.312322252785677</v>
      </c>
      <c r="F37" s="14">
        <v>110</v>
      </c>
      <c r="G37" s="15">
        <f t="shared" si="1"/>
        <v>0.25819777949909628</v>
      </c>
      <c r="H37" s="15">
        <f>3.7</f>
        <v>3.7</v>
      </c>
    </row>
    <row r="38" spans="1:8" x14ac:dyDescent="0.25">
      <c r="A38" s="18"/>
      <c r="B38" s="13" t="s">
        <v>42</v>
      </c>
      <c r="C38" s="14">
        <v>111666</v>
      </c>
      <c r="D38" s="14">
        <v>112182</v>
      </c>
      <c r="E38" s="15">
        <f t="shared" si="0"/>
        <v>100.46209231099887</v>
      </c>
      <c r="F38" s="14">
        <v>310</v>
      </c>
      <c r="G38" s="15">
        <f t="shared" si="1"/>
        <v>0.27633666720151184</v>
      </c>
      <c r="H38" s="15">
        <f>4.18</f>
        <v>4.18</v>
      </c>
    </row>
    <row r="39" spans="1:8" x14ac:dyDescent="0.25">
      <c r="A39" s="18"/>
      <c r="B39" s="13" t="s">
        <v>43</v>
      </c>
      <c r="C39" s="14">
        <v>75402</v>
      </c>
      <c r="D39" s="14">
        <v>76268</v>
      </c>
      <c r="E39" s="15">
        <f t="shared" si="0"/>
        <v>101.14851064958489</v>
      </c>
      <c r="F39" s="14">
        <v>371</v>
      </c>
      <c r="G39" s="15">
        <f t="shared" si="1"/>
        <v>0.48644254471075682</v>
      </c>
      <c r="H39" s="15">
        <f>2.37</f>
        <v>2.37</v>
      </c>
    </row>
    <row r="40" spans="1:8" x14ac:dyDescent="0.25">
      <c r="A40" s="8" t="s">
        <v>44</v>
      </c>
      <c r="B40" s="9"/>
      <c r="C40" s="10">
        <v>269473</v>
      </c>
      <c r="D40" s="10">
        <v>271414</v>
      </c>
      <c r="E40" s="11">
        <f t="shared" si="0"/>
        <v>100.7202947976235</v>
      </c>
      <c r="F40" s="10">
        <v>323</v>
      </c>
      <c r="G40" s="11">
        <f t="shared" si="1"/>
        <v>0.11900638876402839</v>
      </c>
      <c r="H40" s="11">
        <v>3.83</v>
      </c>
    </row>
    <row r="41" spans="1:8" x14ac:dyDescent="0.25">
      <c r="A41" s="18"/>
      <c r="B41" s="13" t="s">
        <v>45</v>
      </c>
      <c r="C41" s="14">
        <v>71819</v>
      </c>
      <c r="D41" s="14">
        <v>71137</v>
      </c>
      <c r="E41" s="15">
        <f t="shared" si="0"/>
        <v>99.050390565170773</v>
      </c>
      <c r="F41" s="14">
        <v>84</v>
      </c>
      <c r="G41" s="15">
        <f t="shared" si="1"/>
        <v>0.1180820107679548</v>
      </c>
      <c r="H41" s="15">
        <v>4.62</v>
      </c>
    </row>
    <row r="42" spans="1:8" x14ac:dyDescent="0.25">
      <c r="A42" s="18"/>
      <c r="B42" s="13" t="s">
        <v>46</v>
      </c>
      <c r="C42" s="14">
        <v>103757</v>
      </c>
      <c r="D42" s="14">
        <v>104482</v>
      </c>
      <c r="E42" s="15">
        <f t="shared" si="0"/>
        <v>100.69874803627708</v>
      </c>
      <c r="F42" s="14">
        <v>103</v>
      </c>
      <c r="G42" s="15">
        <f t="shared" si="1"/>
        <v>9.8581573859612193E-2</v>
      </c>
      <c r="H42" s="15">
        <v>2.7199999999999998</v>
      </c>
    </row>
    <row r="43" spans="1:8" x14ac:dyDescent="0.25">
      <c r="A43" s="18"/>
      <c r="B43" s="13" t="s">
        <v>47</v>
      </c>
      <c r="C43" s="14">
        <v>54628</v>
      </c>
      <c r="D43" s="14">
        <v>55857</v>
      </c>
      <c r="E43" s="15">
        <f t="shared" si="0"/>
        <v>102.24976202679944</v>
      </c>
      <c r="F43" s="14">
        <v>121</v>
      </c>
      <c r="G43" s="15">
        <f t="shared" si="1"/>
        <v>0.21662459494781316</v>
      </c>
      <c r="H43" s="15">
        <v>5.87</v>
      </c>
    </row>
    <row r="44" spans="1:8" x14ac:dyDescent="0.25">
      <c r="A44" s="18"/>
      <c r="B44" s="13" t="s">
        <v>48</v>
      </c>
      <c r="C44" s="14">
        <v>39269</v>
      </c>
      <c r="D44" s="14">
        <v>39938</v>
      </c>
      <c r="E44" s="15">
        <f t="shared" si="0"/>
        <v>101.70363390969976</v>
      </c>
      <c r="F44" s="14">
        <v>15</v>
      </c>
      <c r="G44" s="15">
        <f t="shared" si="1"/>
        <v>3.7558215233612101E-2</v>
      </c>
      <c r="H44" s="15">
        <v>2.35</v>
      </c>
    </row>
    <row r="45" spans="1:8" x14ac:dyDescent="0.25">
      <c r="A45" s="8" t="s">
        <v>49</v>
      </c>
      <c r="B45" s="9"/>
      <c r="C45" s="10">
        <v>586773</v>
      </c>
      <c r="D45" s="10">
        <v>597867</v>
      </c>
      <c r="E45" s="11">
        <f t="shared" si="0"/>
        <v>101.8906800415152</v>
      </c>
      <c r="F45" s="10">
        <v>3071</v>
      </c>
      <c r="G45" s="11">
        <f t="shared" si="1"/>
        <v>0.51365939247357684</v>
      </c>
      <c r="H45" s="11">
        <f>4.08</f>
        <v>4.08</v>
      </c>
    </row>
    <row r="46" spans="1:8" x14ac:dyDescent="0.25">
      <c r="A46" s="18"/>
      <c r="B46" s="13" t="s">
        <v>50</v>
      </c>
      <c r="C46" s="14">
        <v>136743</v>
      </c>
      <c r="D46" s="14">
        <v>138542</v>
      </c>
      <c r="E46" s="15">
        <f t="shared" si="0"/>
        <v>101.31560664896924</v>
      </c>
      <c r="F46" s="14">
        <v>348</v>
      </c>
      <c r="G46" s="15">
        <f t="shared" si="1"/>
        <v>0.25118736556423327</v>
      </c>
      <c r="H46" s="15">
        <f>3.88</f>
        <v>3.88</v>
      </c>
    </row>
    <row r="47" spans="1:8" x14ac:dyDescent="0.25">
      <c r="A47" s="18"/>
      <c r="B47" s="13" t="s">
        <v>51</v>
      </c>
      <c r="C47" s="14">
        <v>152765</v>
      </c>
      <c r="D47" s="14">
        <v>156826</v>
      </c>
      <c r="E47" s="15">
        <f t="shared" si="0"/>
        <v>102.65833142408273</v>
      </c>
      <c r="F47" s="14">
        <v>1148</v>
      </c>
      <c r="G47" s="15">
        <f t="shared" si="1"/>
        <v>0.73202147603076018</v>
      </c>
      <c r="H47" s="15">
        <f>5.01</f>
        <v>5.01</v>
      </c>
    </row>
    <row r="48" spans="1:8" x14ac:dyDescent="0.25">
      <c r="A48" s="18"/>
      <c r="B48" s="13" t="s">
        <v>52</v>
      </c>
      <c r="C48" s="14">
        <v>160223</v>
      </c>
      <c r="D48" s="14">
        <v>162420</v>
      </c>
      <c r="E48" s="15">
        <f t="shared" si="0"/>
        <v>101.37121387066776</v>
      </c>
      <c r="F48" s="14">
        <v>896</v>
      </c>
      <c r="G48" s="15">
        <f t="shared" si="1"/>
        <v>0.55165619997537252</v>
      </c>
      <c r="H48" s="15">
        <f>4.05</f>
        <v>4.05</v>
      </c>
    </row>
    <row r="49" spans="1:8" x14ac:dyDescent="0.25">
      <c r="A49" s="18"/>
      <c r="B49" s="13" t="s">
        <v>53</v>
      </c>
      <c r="C49" s="14">
        <v>37398</v>
      </c>
      <c r="D49" s="14">
        <v>37981</v>
      </c>
      <c r="E49" s="15">
        <f t="shared" si="0"/>
        <v>101.55890689341676</v>
      </c>
      <c r="F49" s="14">
        <v>196</v>
      </c>
      <c r="G49" s="15">
        <f t="shared" si="1"/>
        <v>0.51604749743292699</v>
      </c>
      <c r="H49" s="15">
        <f>3.26</f>
        <v>3.26</v>
      </c>
    </row>
    <row r="50" spans="1:8" x14ac:dyDescent="0.25">
      <c r="A50" s="18"/>
      <c r="B50" s="13" t="s">
        <v>54</v>
      </c>
      <c r="C50" s="14">
        <v>67461</v>
      </c>
      <c r="D50" s="14">
        <v>69776</v>
      </c>
      <c r="E50" s="15">
        <f t="shared" si="0"/>
        <v>103.43161233898104</v>
      </c>
      <c r="F50" s="14">
        <v>340</v>
      </c>
      <c r="G50" s="15">
        <f t="shared" si="1"/>
        <v>0.48727356110983722</v>
      </c>
      <c r="H50" s="15">
        <f>2.52</f>
        <v>2.52</v>
      </c>
    </row>
    <row r="51" spans="1:8" x14ac:dyDescent="0.25">
      <c r="A51" s="18"/>
      <c r="B51" s="13" t="s">
        <v>55</v>
      </c>
      <c r="C51" s="14">
        <v>32183</v>
      </c>
      <c r="D51" s="14">
        <v>32322</v>
      </c>
      <c r="E51" s="15">
        <f t="shared" si="0"/>
        <v>100.43190504303514</v>
      </c>
      <c r="F51" s="14">
        <v>143</v>
      </c>
      <c r="G51" s="15">
        <f t="shared" si="1"/>
        <v>0.44242311738135015</v>
      </c>
      <c r="H51" s="15">
        <f>4.77</f>
        <v>4.7699999999999996</v>
      </c>
    </row>
    <row r="52" spans="1:8" x14ac:dyDescent="0.25">
      <c r="A52" s="8" t="s">
        <v>56</v>
      </c>
      <c r="B52" s="9"/>
      <c r="C52" s="10">
        <v>564382</v>
      </c>
      <c r="D52" s="10">
        <v>574117</v>
      </c>
      <c r="E52" s="11">
        <f t="shared" si="0"/>
        <v>101.72489554946826</v>
      </c>
      <c r="F52" s="10">
        <v>2011</v>
      </c>
      <c r="G52" s="11">
        <f t="shared" si="1"/>
        <v>0.35027703412370648</v>
      </c>
      <c r="H52" s="11">
        <f>4.89</f>
        <v>4.8899999999999997</v>
      </c>
    </row>
    <row r="53" spans="1:8" x14ac:dyDescent="0.25">
      <c r="A53" s="19"/>
      <c r="B53" s="20" t="s">
        <v>57</v>
      </c>
      <c r="C53" s="14">
        <v>83239</v>
      </c>
      <c r="D53" s="14">
        <v>84610</v>
      </c>
      <c r="E53" s="15">
        <f>D53/C53*100</f>
        <v>101.64706447698795</v>
      </c>
      <c r="F53" s="14">
        <v>306</v>
      </c>
      <c r="G53" s="15">
        <f>F53/D53*100</f>
        <v>0.36165937832407519</v>
      </c>
      <c r="H53" s="15">
        <f>4.89</f>
        <v>4.8899999999999997</v>
      </c>
    </row>
    <row r="54" spans="1:8" x14ac:dyDescent="0.25">
      <c r="A54" s="19"/>
      <c r="B54" s="20" t="s">
        <v>58</v>
      </c>
      <c r="C54" s="14">
        <v>76836</v>
      </c>
      <c r="D54" s="14">
        <v>77861</v>
      </c>
      <c r="E54" s="15">
        <f t="shared" ref="E54:E80" si="2">D54/C54*100</f>
        <v>101.33401009943255</v>
      </c>
      <c r="F54" s="14">
        <v>344</v>
      </c>
      <c r="G54" s="15">
        <f t="shared" ref="G54:G80" si="3">F54/D54*100</f>
        <v>0.44181297440310291</v>
      </c>
      <c r="H54" s="15">
        <f>3.52</f>
        <v>3.52</v>
      </c>
    </row>
    <row r="55" spans="1:8" x14ac:dyDescent="0.25">
      <c r="A55" s="19"/>
      <c r="B55" s="20" t="s">
        <v>59</v>
      </c>
      <c r="C55" s="14">
        <v>174005</v>
      </c>
      <c r="D55" s="14">
        <v>179688</v>
      </c>
      <c r="E55" s="15">
        <f t="shared" si="2"/>
        <v>103.26599810350277</v>
      </c>
      <c r="F55" s="14">
        <v>702</v>
      </c>
      <c r="G55" s="15">
        <f t="shared" si="3"/>
        <v>0.39067717376786426</v>
      </c>
      <c r="H55" s="15">
        <f>5.81</f>
        <v>5.81</v>
      </c>
    </row>
    <row r="56" spans="1:8" x14ac:dyDescent="0.25">
      <c r="A56" s="19"/>
      <c r="B56" s="20" t="s">
        <v>60</v>
      </c>
      <c r="C56" s="14">
        <v>83889</v>
      </c>
      <c r="D56" s="14">
        <v>84292</v>
      </c>
      <c r="E56" s="15">
        <f t="shared" si="2"/>
        <v>100.48039671470634</v>
      </c>
      <c r="F56" s="14">
        <v>327</v>
      </c>
      <c r="G56" s="15">
        <f t="shared" si="3"/>
        <v>0.38793717078726331</v>
      </c>
      <c r="H56" s="15">
        <f>3.22</f>
        <v>3.22</v>
      </c>
    </row>
    <row r="57" spans="1:8" x14ac:dyDescent="0.25">
      <c r="A57" s="19"/>
      <c r="B57" s="20" t="s">
        <v>61</v>
      </c>
      <c r="C57" s="14">
        <v>35750</v>
      </c>
      <c r="D57" s="14">
        <v>35845</v>
      </c>
      <c r="E57" s="15">
        <f t="shared" si="2"/>
        <v>100.26573426573427</v>
      </c>
      <c r="F57" s="14">
        <v>79</v>
      </c>
      <c r="G57" s="15">
        <f t="shared" si="3"/>
        <v>0.22039336030129725</v>
      </c>
      <c r="H57" s="15">
        <f>7.33</f>
        <v>7.33</v>
      </c>
    </row>
    <row r="58" spans="1:8" x14ac:dyDescent="0.25">
      <c r="A58" s="19"/>
      <c r="B58" s="20" t="s">
        <v>62</v>
      </c>
      <c r="C58" s="14">
        <v>21464</v>
      </c>
      <c r="D58" s="14">
        <v>21832</v>
      </c>
      <c r="E58" s="15">
        <f t="shared" si="2"/>
        <v>101.71449869549012</v>
      </c>
      <c r="F58" s="14">
        <v>102</v>
      </c>
      <c r="G58" s="15">
        <f t="shared" si="3"/>
        <v>0.46720410406742402</v>
      </c>
      <c r="H58" s="15">
        <f>5.9</f>
        <v>5.9</v>
      </c>
    </row>
    <row r="59" spans="1:8" x14ac:dyDescent="0.25">
      <c r="A59" s="19"/>
      <c r="B59" s="20" t="s">
        <v>63</v>
      </c>
      <c r="C59" s="14">
        <v>89199</v>
      </c>
      <c r="D59" s="14">
        <v>89989</v>
      </c>
      <c r="E59" s="15">
        <f t="shared" si="2"/>
        <v>100.88566015314073</v>
      </c>
      <c r="F59" s="14">
        <v>151</v>
      </c>
      <c r="G59" s="15">
        <f t="shared" si="3"/>
        <v>0.16779828645723366</v>
      </c>
      <c r="H59" s="15">
        <f>4.51</f>
        <v>4.51</v>
      </c>
    </row>
    <row r="60" spans="1:8" x14ac:dyDescent="0.25">
      <c r="A60" s="8" t="s">
        <v>64</v>
      </c>
      <c r="B60" s="9"/>
      <c r="C60" s="10">
        <v>454058</v>
      </c>
      <c r="D60" s="10">
        <v>459524</v>
      </c>
      <c r="E60" s="11">
        <f t="shared" si="2"/>
        <v>101.20381096688089</v>
      </c>
      <c r="F60" s="10">
        <v>1272</v>
      </c>
      <c r="G60" s="11">
        <f t="shared" si="3"/>
        <v>0.27680817541630032</v>
      </c>
      <c r="H60" s="11">
        <v>3.1199999999999997</v>
      </c>
    </row>
    <row r="61" spans="1:8" x14ac:dyDescent="0.25">
      <c r="A61" s="19"/>
      <c r="B61" s="20" t="s">
        <v>65</v>
      </c>
      <c r="C61" s="14">
        <v>65049</v>
      </c>
      <c r="D61" s="14">
        <v>65900</v>
      </c>
      <c r="E61" s="15">
        <f t="shared" si="2"/>
        <v>101.30824455410536</v>
      </c>
      <c r="F61" s="14">
        <v>151</v>
      </c>
      <c r="G61" s="15">
        <f t="shared" si="3"/>
        <v>0.22913505311077392</v>
      </c>
      <c r="H61" s="15">
        <v>2.25</v>
      </c>
    </row>
    <row r="62" spans="1:8" x14ac:dyDescent="0.25">
      <c r="A62" s="19"/>
      <c r="B62" s="20" t="s">
        <v>66</v>
      </c>
      <c r="C62" s="14">
        <v>143726</v>
      </c>
      <c r="D62" s="14">
        <v>146302</v>
      </c>
      <c r="E62" s="15">
        <f t="shared" si="2"/>
        <v>101.79229923604636</v>
      </c>
      <c r="F62" s="14">
        <v>408</v>
      </c>
      <c r="G62" s="15">
        <f t="shared" si="3"/>
        <v>0.27887520334650245</v>
      </c>
      <c r="H62" s="15">
        <v>2.3199999999999998</v>
      </c>
    </row>
    <row r="63" spans="1:8" x14ac:dyDescent="0.25">
      <c r="A63" s="19"/>
      <c r="B63" s="20" t="s">
        <v>67</v>
      </c>
      <c r="C63" s="14">
        <v>65746</v>
      </c>
      <c r="D63" s="14">
        <v>67293</v>
      </c>
      <c r="E63" s="15">
        <f t="shared" si="2"/>
        <v>102.35299485900282</v>
      </c>
      <c r="F63" s="14">
        <v>128</v>
      </c>
      <c r="G63" s="15">
        <f t="shared" si="3"/>
        <v>0.19021294934094185</v>
      </c>
      <c r="H63" s="15">
        <v>2.4699999999999998</v>
      </c>
    </row>
    <row r="64" spans="1:8" x14ac:dyDescent="0.25">
      <c r="A64" s="19"/>
      <c r="B64" s="20" t="s">
        <v>68</v>
      </c>
      <c r="C64" s="14">
        <v>59324</v>
      </c>
      <c r="D64" s="14">
        <v>58317</v>
      </c>
      <c r="E64" s="15">
        <f t="shared" si="2"/>
        <v>98.302541972894602</v>
      </c>
      <c r="F64" s="14">
        <v>330</v>
      </c>
      <c r="G64" s="15">
        <f t="shared" si="3"/>
        <v>0.56587273007870775</v>
      </c>
      <c r="H64" s="15">
        <v>3.38</v>
      </c>
    </row>
    <row r="65" spans="1:8" x14ac:dyDescent="0.25">
      <c r="A65" s="19"/>
      <c r="B65" s="20" t="s">
        <v>69</v>
      </c>
      <c r="C65" s="14">
        <v>120213</v>
      </c>
      <c r="D65" s="14">
        <v>121712</v>
      </c>
      <c r="E65" s="15">
        <f t="shared" si="2"/>
        <v>101.24695332451566</v>
      </c>
      <c r="F65" s="14">
        <v>255</v>
      </c>
      <c r="G65" s="15">
        <f t="shared" si="3"/>
        <v>0.20951097673195743</v>
      </c>
      <c r="H65" s="15">
        <v>4.72</v>
      </c>
    </row>
    <row r="66" spans="1:8" x14ac:dyDescent="0.25">
      <c r="A66" s="8" t="s">
        <v>70</v>
      </c>
      <c r="B66" s="9"/>
      <c r="C66" s="10">
        <v>249710</v>
      </c>
      <c r="D66" s="10">
        <v>252197</v>
      </c>
      <c r="E66" s="11">
        <f t="shared" si="2"/>
        <v>100.99595530815746</v>
      </c>
      <c r="F66" s="10">
        <v>583</v>
      </c>
      <c r="G66" s="11">
        <f t="shared" si="3"/>
        <v>0.23116849129846906</v>
      </c>
      <c r="H66" s="11">
        <v>4.3600000000000003</v>
      </c>
    </row>
    <row r="67" spans="1:8" x14ac:dyDescent="0.25">
      <c r="A67" s="18"/>
      <c r="B67" s="13" t="s">
        <v>71</v>
      </c>
      <c r="C67" s="14">
        <v>43002</v>
      </c>
      <c r="D67" s="14">
        <v>43634</v>
      </c>
      <c r="E67" s="15">
        <f t="shared" si="2"/>
        <v>101.46969908376356</v>
      </c>
      <c r="F67" s="14">
        <v>110</v>
      </c>
      <c r="G67" s="15">
        <f t="shared" si="3"/>
        <v>0.25209698858688179</v>
      </c>
      <c r="H67" s="15">
        <v>4.1000000000000005</v>
      </c>
    </row>
    <row r="68" spans="1:8" x14ac:dyDescent="0.25">
      <c r="A68" s="18"/>
      <c r="B68" s="13" t="s">
        <v>72</v>
      </c>
      <c r="C68" s="14">
        <v>83291</v>
      </c>
      <c r="D68" s="14">
        <v>84238</v>
      </c>
      <c r="E68" s="15">
        <f t="shared" si="2"/>
        <v>101.13697758461298</v>
      </c>
      <c r="F68" s="14">
        <v>110</v>
      </c>
      <c r="G68" s="15">
        <f t="shared" si="3"/>
        <v>0.13058239749281797</v>
      </c>
      <c r="H68" s="15">
        <v>3.82</v>
      </c>
    </row>
    <row r="69" spans="1:8" x14ac:dyDescent="0.25">
      <c r="A69" s="18"/>
      <c r="B69" s="13" t="s">
        <v>73</v>
      </c>
      <c r="C69" s="14">
        <v>123417</v>
      </c>
      <c r="D69" s="14">
        <v>124325</v>
      </c>
      <c r="E69" s="15">
        <f t="shared" si="2"/>
        <v>100.7357171216283</v>
      </c>
      <c r="F69" s="14">
        <v>363</v>
      </c>
      <c r="G69" s="15">
        <f t="shared" si="3"/>
        <v>0.29197667403981503</v>
      </c>
      <c r="H69" s="15">
        <v>4.82</v>
      </c>
    </row>
    <row r="70" spans="1:8" x14ac:dyDescent="0.25">
      <c r="A70" s="8" t="s">
        <v>74</v>
      </c>
      <c r="B70" s="9"/>
      <c r="C70" s="10">
        <v>420790</v>
      </c>
      <c r="D70" s="10">
        <v>425451</v>
      </c>
      <c r="E70" s="11">
        <f t="shared" si="2"/>
        <v>101.107678414411</v>
      </c>
      <c r="F70" s="10">
        <v>2543</v>
      </c>
      <c r="G70" s="11">
        <f t="shared" si="3"/>
        <v>0.59771865620247699</v>
      </c>
      <c r="H70" s="11">
        <f>3.01</f>
        <v>3.01</v>
      </c>
    </row>
    <row r="71" spans="1:8" x14ac:dyDescent="0.25">
      <c r="A71" s="18"/>
      <c r="B71" s="13" t="s">
        <v>75</v>
      </c>
      <c r="C71" s="14">
        <v>170896</v>
      </c>
      <c r="D71" s="14">
        <v>173252</v>
      </c>
      <c r="E71" s="15">
        <f t="shared" si="2"/>
        <v>101.37861623443499</v>
      </c>
      <c r="F71" s="14">
        <v>1002</v>
      </c>
      <c r="G71" s="15">
        <f t="shared" si="3"/>
        <v>0.57834830189550479</v>
      </c>
      <c r="H71" s="15">
        <f>3.25</f>
        <v>3.25</v>
      </c>
    </row>
    <row r="72" spans="1:8" x14ac:dyDescent="0.25">
      <c r="A72" s="18"/>
      <c r="B72" s="13" t="s">
        <v>76</v>
      </c>
      <c r="C72" s="14">
        <v>107749</v>
      </c>
      <c r="D72" s="14">
        <v>108124</v>
      </c>
      <c r="E72" s="15">
        <f t="shared" si="2"/>
        <v>100.34803107221413</v>
      </c>
      <c r="F72" s="14">
        <v>837</v>
      </c>
      <c r="G72" s="15">
        <f t="shared" si="3"/>
        <v>0.77411120565276903</v>
      </c>
      <c r="H72" s="15">
        <f>2.52</f>
        <v>2.52</v>
      </c>
    </row>
    <row r="73" spans="1:8" x14ac:dyDescent="0.25">
      <c r="A73" s="18"/>
      <c r="B73" s="13" t="s">
        <v>77</v>
      </c>
      <c r="C73" s="14">
        <v>74967</v>
      </c>
      <c r="D73" s="14">
        <v>75709</v>
      </c>
      <c r="E73" s="15">
        <f t="shared" si="2"/>
        <v>100.98976883161926</v>
      </c>
      <c r="F73" s="14">
        <v>405</v>
      </c>
      <c r="G73" s="15">
        <f t="shared" si="3"/>
        <v>0.53494300545509776</v>
      </c>
      <c r="H73" s="15">
        <f>3.33</f>
        <v>3.33</v>
      </c>
    </row>
    <row r="74" spans="1:8" x14ac:dyDescent="0.25">
      <c r="A74" s="18"/>
      <c r="B74" s="13" t="s">
        <v>78</v>
      </c>
      <c r="C74" s="14">
        <v>67178</v>
      </c>
      <c r="D74" s="14">
        <v>68366</v>
      </c>
      <c r="E74" s="15">
        <f t="shared" si="2"/>
        <v>101.76843609515021</v>
      </c>
      <c r="F74" s="14">
        <v>299</v>
      </c>
      <c r="G74" s="15">
        <f t="shared" si="3"/>
        <v>0.43735190006728492</v>
      </c>
      <c r="H74" s="15">
        <f>2.78</f>
        <v>2.78</v>
      </c>
    </row>
    <row r="75" spans="1:8" x14ac:dyDescent="0.25">
      <c r="A75" s="8" t="s">
        <v>79</v>
      </c>
      <c r="B75" s="9"/>
      <c r="C75" s="10">
        <v>230320</v>
      </c>
      <c r="D75" s="10">
        <v>232371</v>
      </c>
      <c r="E75" s="11">
        <f t="shared" si="2"/>
        <v>100.8905001736714</v>
      </c>
      <c r="F75" s="10">
        <v>790</v>
      </c>
      <c r="G75" s="11">
        <f t="shared" si="3"/>
        <v>0.33997357673720041</v>
      </c>
      <c r="H75" s="11">
        <f>4.83</f>
        <v>4.83</v>
      </c>
    </row>
    <row r="76" spans="1:8" x14ac:dyDescent="0.25">
      <c r="A76" s="18"/>
      <c r="B76" s="13" t="s">
        <v>80</v>
      </c>
      <c r="C76" s="14">
        <v>27171</v>
      </c>
      <c r="D76" s="14">
        <v>27354</v>
      </c>
      <c r="E76" s="15">
        <f t="shared" si="2"/>
        <v>100.67351220050789</v>
      </c>
      <c r="F76" s="14">
        <v>115</v>
      </c>
      <c r="G76" s="15">
        <f t="shared" si="3"/>
        <v>0.42041383344300648</v>
      </c>
      <c r="H76" s="15">
        <f>5.74</f>
        <v>5.74</v>
      </c>
    </row>
    <row r="77" spans="1:8" x14ac:dyDescent="0.25">
      <c r="A77" s="18"/>
      <c r="B77" s="13" t="s">
        <v>81</v>
      </c>
      <c r="C77" s="14">
        <v>70241</v>
      </c>
      <c r="D77" s="14">
        <v>70446</v>
      </c>
      <c r="E77" s="15">
        <f t="shared" si="2"/>
        <v>100.29185233695419</v>
      </c>
      <c r="F77" s="14">
        <v>249</v>
      </c>
      <c r="G77" s="15">
        <f t="shared" si="3"/>
        <v>0.35346222638616814</v>
      </c>
      <c r="H77" s="15">
        <f>6.45</f>
        <v>6.45</v>
      </c>
    </row>
    <row r="78" spans="1:8" x14ac:dyDescent="0.25">
      <c r="A78" s="18"/>
      <c r="B78" s="13" t="s">
        <v>82</v>
      </c>
      <c r="C78" s="14">
        <v>36311</v>
      </c>
      <c r="D78" s="14">
        <v>36547</v>
      </c>
      <c r="E78" s="15">
        <f t="shared" si="2"/>
        <v>100.6499407892925</v>
      </c>
      <c r="F78" s="14">
        <v>88</v>
      </c>
      <c r="G78" s="15">
        <f t="shared" si="3"/>
        <v>0.2407858374148357</v>
      </c>
      <c r="H78" s="15">
        <f>3.82</f>
        <v>3.82</v>
      </c>
    </row>
    <row r="79" spans="1:8" x14ac:dyDescent="0.25">
      <c r="A79" s="18"/>
      <c r="B79" s="13" t="s">
        <v>83</v>
      </c>
      <c r="C79" s="14">
        <v>96597</v>
      </c>
      <c r="D79" s="14">
        <v>98024</v>
      </c>
      <c r="E79" s="15">
        <f t="shared" si="2"/>
        <v>101.47727155087631</v>
      </c>
      <c r="F79" s="14">
        <v>338</v>
      </c>
      <c r="G79" s="15">
        <f t="shared" si="3"/>
        <v>0.34481351505753693</v>
      </c>
      <c r="H79" s="15">
        <f>3.75</f>
        <v>3.75</v>
      </c>
    </row>
    <row r="80" spans="1:8" x14ac:dyDescent="0.25">
      <c r="A80" s="21" t="s">
        <v>84</v>
      </c>
      <c r="B80" s="22"/>
      <c r="C80" s="10">
        <v>5571508</v>
      </c>
      <c r="D80" s="10">
        <v>5642326</v>
      </c>
      <c r="E80" s="11">
        <f t="shared" si="2"/>
        <v>101.27107418673724</v>
      </c>
      <c r="F80" s="10">
        <v>19915</v>
      </c>
      <c r="G80" s="11">
        <f t="shared" si="3"/>
        <v>0.35295727329473692</v>
      </c>
      <c r="H80" s="11">
        <v>3.93</v>
      </c>
    </row>
  </sheetData>
  <mergeCells count="7">
    <mergeCell ref="A80:B80"/>
    <mergeCell ref="A1:H1"/>
    <mergeCell ref="A2:B3"/>
    <mergeCell ref="C2:E2"/>
    <mergeCell ref="F2:G2"/>
    <mergeCell ref="H2:H3"/>
    <mergeCell ref="A12:A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BLAGNA</dc:creator>
  <cp:lastModifiedBy>BLAGNA</cp:lastModifiedBy>
  <dcterms:created xsi:type="dcterms:W3CDTF">2014-09-08T14:26:36Z</dcterms:created>
  <dcterms:modified xsi:type="dcterms:W3CDTF">2014-09-08T14:27:06Z</dcterms:modified>
</cp:coreProperties>
</file>