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AGNA\Desktop\Santé\"/>
    </mc:Choice>
  </mc:AlternateContent>
  <bookViews>
    <workbookView xWindow="0" yWindow="0" windowWidth="20490" windowHeight="9045"/>
  </bookViews>
  <sheets>
    <sheet name="Feuil1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0" i="1" l="1"/>
  <c r="G80" i="1"/>
  <c r="E80" i="1"/>
  <c r="H79" i="1"/>
  <c r="G79" i="1"/>
  <c r="E79" i="1"/>
  <c r="H78" i="1"/>
  <c r="G78" i="1"/>
  <c r="E78" i="1"/>
  <c r="H77" i="1"/>
  <c r="G77" i="1"/>
  <c r="E77" i="1"/>
  <c r="H76" i="1"/>
  <c r="G76" i="1"/>
  <c r="E76" i="1"/>
  <c r="H75" i="1"/>
  <c r="G75" i="1"/>
  <c r="E75" i="1"/>
  <c r="H74" i="1"/>
  <c r="G74" i="1"/>
  <c r="E74" i="1"/>
  <c r="H73" i="1"/>
  <c r="G73" i="1"/>
  <c r="E73" i="1"/>
  <c r="H72" i="1"/>
  <c r="G72" i="1"/>
  <c r="E72" i="1"/>
  <c r="H71" i="1"/>
  <c r="G71" i="1"/>
  <c r="E71" i="1"/>
  <c r="H70" i="1"/>
  <c r="G70" i="1"/>
  <c r="E70" i="1"/>
  <c r="H69" i="1"/>
  <c r="G69" i="1"/>
  <c r="E69" i="1"/>
  <c r="H68" i="1"/>
  <c r="G68" i="1"/>
  <c r="E68" i="1"/>
  <c r="H67" i="1"/>
  <c r="G67" i="1"/>
  <c r="E67" i="1"/>
  <c r="H66" i="1"/>
  <c r="G66" i="1"/>
  <c r="E66" i="1"/>
  <c r="H65" i="1"/>
  <c r="G65" i="1"/>
  <c r="E65" i="1"/>
  <c r="H64" i="1"/>
  <c r="G64" i="1"/>
  <c r="E64" i="1"/>
  <c r="H63" i="1"/>
  <c r="G63" i="1"/>
  <c r="E63" i="1"/>
  <c r="H62" i="1"/>
  <c r="G62" i="1"/>
  <c r="E62" i="1"/>
  <c r="H61" i="1"/>
  <c r="G61" i="1"/>
  <c r="E61" i="1"/>
  <c r="H60" i="1"/>
  <c r="G60" i="1"/>
  <c r="E60" i="1"/>
  <c r="H59" i="1"/>
  <c r="G59" i="1"/>
  <c r="E59" i="1"/>
  <c r="H58" i="1"/>
  <c r="G58" i="1"/>
  <c r="E58" i="1"/>
  <c r="H57" i="1"/>
  <c r="G57" i="1"/>
  <c r="E57" i="1"/>
  <c r="H56" i="1"/>
  <c r="G56" i="1"/>
  <c r="E56" i="1"/>
  <c r="H55" i="1"/>
  <c r="G55" i="1"/>
  <c r="E55" i="1"/>
  <c r="H54" i="1"/>
  <c r="G54" i="1"/>
  <c r="E54" i="1"/>
  <c r="H53" i="1"/>
  <c r="G53" i="1"/>
  <c r="E53" i="1"/>
  <c r="H52" i="1"/>
  <c r="G52" i="1"/>
  <c r="E52" i="1"/>
  <c r="H51" i="1"/>
  <c r="G51" i="1"/>
  <c r="E51" i="1"/>
  <c r="H50" i="1"/>
  <c r="G50" i="1"/>
  <c r="E50" i="1"/>
  <c r="H49" i="1"/>
  <c r="G49" i="1"/>
  <c r="E49" i="1"/>
  <c r="H48" i="1"/>
  <c r="G48" i="1"/>
  <c r="E48" i="1"/>
  <c r="H47" i="1"/>
  <c r="G47" i="1"/>
  <c r="E47" i="1"/>
  <c r="H46" i="1"/>
  <c r="G46" i="1"/>
  <c r="E46" i="1"/>
  <c r="H45" i="1"/>
  <c r="G45" i="1"/>
  <c r="E45" i="1"/>
  <c r="H44" i="1"/>
  <c r="G44" i="1"/>
  <c r="E44" i="1"/>
  <c r="H43" i="1"/>
  <c r="G43" i="1"/>
  <c r="E43" i="1"/>
  <c r="H42" i="1"/>
  <c r="G42" i="1"/>
  <c r="E42" i="1"/>
  <c r="H41" i="1"/>
  <c r="G41" i="1"/>
  <c r="E41" i="1"/>
  <c r="H40" i="1"/>
  <c r="G40" i="1"/>
  <c r="E40" i="1"/>
  <c r="H39" i="1"/>
  <c r="G39" i="1"/>
  <c r="E39" i="1"/>
  <c r="H38" i="1"/>
  <c r="G38" i="1"/>
  <c r="E38" i="1"/>
  <c r="H37" i="1"/>
  <c r="G37" i="1"/>
  <c r="E37" i="1"/>
  <c r="H36" i="1"/>
  <c r="G36" i="1"/>
  <c r="E36" i="1"/>
  <c r="H35" i="1"/>
  <c r="G35" i="1"/>
  <c r="E35" i="1"/>
  <c r="H34" i="1"/>
  <c r="G34" i="1"/>
  <c r="E34" i="1"/>
  <c r="H33" i="1"/>
  <c r="G33" i="1"/>
  <c r="E33" i="1"/>
  <c r="H32" i="1"/>
  <c r="G32" i="1"/>
  <c r="E32" i="1"/>
  <c r="H31" i="1"/>
  <c r="G31" i="1"/>
  <c r="E31" i="1"/>
  <c r="H30" i="1"/>
  <c r="G30" i="1"/>
  <c r="E30" i="1"/>
  <c r="H29" i="1"/>
  <c r="G29" i="1"/>
  <c r="E29" i="1"/>
  <c r="H28" i="1"/>
  <c r="G28" i="1"/>
  <c r="E28" i="1"/>
  <c r="H27" i="1"/>
  <c r="G27" i="1"/>
  <c r="E27" i="1"/>
  <c r="H26" i="1"/>
  <c r="G26" i="1"/>
  <c r="E26" i="1"/>
  <c r="H25" i="1"/>
  <c r="G25" i="1"/>
  <c r="E25" i="1"/>
  <c r="H24" i="1"/>
  <c r="G24" i="1"/>
  <c r="E24" i="1"/>
  <c r="H23" i="1"/>
  <c r="G23" i="1"/>
  <c r="E23" i="1"/>
  <c r="H22" i="1"/>
  <c r="G22" i="1"/>
  <c r="E22" i="1"/>
  <c r="H21" i="1"/>
  <c r="G21" i="1"/>
  <c r="E21" i="1"/>
  <c r="H20" i="1"/>
  <c r="G20" i="1"/>
  <c r="E20" i="1"/>
  <c r="H19" i="1"/>
  <c r="G19" i="1"/>
  <c r="E19" i="1"/>
  <c r="H18" i="1"/>
  <c r="G18" i="1"/>
  <c r="E18" i="1"/>
  <c r="H17" i="1"/>
  <c r="G17" i="1"/>
  <c r="E17" i="1"/>
  <c r="H15" i="1"/>
  <c r="G15" i="1"/>
  <c r="E15" i="1"/>
  <c r="H14" i="1"/>
  <c r="G14" i="1"/>
  <c r="E14" i="1"/>
  <c r="H13" i="1"/>
  <c r="G13" i="1"/>
  <c r="E13" i="1"/>
  <c r="H12" i="1"/>
  <c r="G12" i="1"/>
  <c r="E12" i="1"/>
  <c r="H11" i="1"/>
  <c r="G11" i="1"/>
  <c r="E11" i="1"/>
  <c r="H10" i="1"/>
  <c r="G10" i="1"/>
  <c r="E10" i="1"/>
  <c r="H9" i="1"/>
  <c r="G9" i="1"/>
  <c r="E9" i="1"/>
  <c r="H8" i="1"/>
  <c r="G8" i="1"/>
  <c r="E8" i="1"/>
  <c r="H7" i="1"/>
  <c r="G7" i="1"/>
  <c r="E7" i="1"/>
  <c r="H6" i="1"/>
  <c r="G6" i="1"/>
  <c r="E6" i="1"/>
  <c r="H5" i="1"/>
  <c r="G5" i="1"/>
  <c r="E5" i="1"/>
  <c r="H4" i="1"/>
  <c r="G4" i="1"/>
  <c r="E4" i="1"/>
</calcChain>
</file>

<file path=xl/sharedStrings.xml><?xml version="1.0" encoding="utf-8"?>
<sst xmlns="http://schemas.openxmlformats.org/spreadsheetml/2006/main" count="87" uniqueCount="85">
  <si>
    <t>Tableau 4.03: couverture lors des journées nationales de vaccination 1er passage  du 10 au 13 mars 2011</t>
  </si>
  <si>
    <t>Régions/districts</t>
  </si>
  <si>
    <t>Population cible polio (&lt; 5 ans)</t>
  </si>
  <si>
    <t>Zéro dose</t>
  </si>
  <si>
    <t>Taux de perte en VPO (%)</t>
  </si>
  <si>
    <t>0-59 mois</t>
  </si>
  <si>
    <t>vaccinés</t>
  </si>
  <si>
    <t>%</t>
  </si>
  <si>
    <t>Boucle du Mouhoun</t>
  </si>
  <si>
    <t>Boromo</t>
  </si>
  <si>
    <t>Dedougou</t>
  </si>
  <si>
    <t>Nouna</t>
  </si>
  <si>
    <t>Solenzo</t>
  </si>
  <si>
    <t>Toma</t>
  </si>
  <si>
    <t>Tougan</t>
  </si>
  <si>
    <t>Cascades</t>
  </si>
  <si>
    <t>Banfora</t>
  </si>
  <si>
    <t>Mangodara</t>
  </si>
  <si>
    <t>Sindou</t>
  </si>
  <si>
    <t>Centre</t>
  </si>
  <si>
    <t>Baskuy</t>
  </si>
  <si>
    <t>Bogodogo</t>
  </si>
  <si>
    <t>Boulmiougou</t>
  </si>
  <si>
    <t>Nongr-Massom</t>
  </si>
  <si>
    <t>Sig-Noghin</t>
  </si>
  <si>
    <t>Centre-Est</t>
  </si>
  <si>
    <t>Bittou</t>
  </si>
  <si>
    <t>Garango</t>
  </si>
  <si>
    <t>Koupela</t>
  </si>
  <si>
    <t>Ouargaye</t>
  </si>
  <si>
    <t>Pouytenga</t>
  </si>
  <si>
    <t>Tenkodogo</t>
  </si>
  <si>
    <t>Zabré</t>
  </si>
  <si>
    <t>Centre-Nord</t>
  </si>
  <si>
    <t>Barsalogho</t>
  </si>
  <si>
    <t>Boulsa</t>
  </si>
  <si>
    <t>Kaya</t>
  </si>
  <si>
    <t>Kongoussi</t>
  </si>
  <si>
    <t>Centre-Ouest</t>
  </si>
  <si>
    <t>Koudougou</t>
  </si>
  <si>
    <t>Léo</t>
  </si>
  <si>
    <t>Nanoro</t>
  </si>
  <si>
    <t>Réo</t>
  </si>
  <si>
    <t>Sapouy</t>
  </si>
  <si>
    <t>Centre-Sud</t>
  </si>
  <si>
    <t>Kombissiri</t>
  </si>
  <si>
    <t>Manga</t>
  </si>
  <si>
    <t>Po</t>
  </si>
  <si>
    <t>Saponé</t>
  </si>
  <si>
    <t>Est</t>
  </si>
  <si>
    <t>Bogandé</t>
  </si>
  <si>
    <t>Diapaga</t>
  </si>
  <si>
    <t>Fada</t>
  </si>
  <si>
    <t>Gayéri</t>
  </si>
  <si>
    <t>Manni</t>
  </si>
  <si>
    <t>Pama</t>
  </si>
  <si>
    <t>Hauts-Bassins</t>
  </si>
  <si>
    <t>Dafra</t>
  </si>
  <si>
    <t>Dandé</t>
  </si>
  <si>
    <t>Do</t>
  </si>
  <si>
    <t>Houndé</t>
  </si>
  <si>
    <t>Karangasso Vigué</t>
  </si>
  <si>
    <t>Léna</t>
  </si>
  <si>
    <t>Orodara</t>
  </si>
  <si>
    <t>Nord</t>
  </si>
  <si>
    <t>Gourcy</t>
  </si>
  <si>
    <t>Ouahigouya</t>
  </si>
  <si>
    <t>Séguénégua</t>
  </si>
  <si>
    <t>Titao</t>
  </si>
  <si>
    <t>Yako</t>
  </si>
  <si>
    <t>Plateau Central</t>
  </si>
  <si>
    <t>Boussé</t>
  </si>
  <si>
    <t>Ziniaré</t>
  </si>
  <si>
    <t>Zorgho</t>
  </si>
  <si>
    <t>Sahel</t>
  </si>
  <si>
    <t>Djibo</t>
  </si>
  <si>
    <t>Dori</t>
  </si>
  <si>
    <t>Gorom-Gorom</t>
  </si>
  <si>
    <t>Sebba</t>
  </si>
  <si>
    <t>Sud-Ouest</t>
  </si>
  <si>
    <t>Batié</t>
  </si>
  <si>
    <t>Dano</t>
  </si>
  <si>
    <t>Diébougou</t>
  </si>
  <si>
    <t>Gaoua</t>
  </si>
  <si>
    <t>Burkina Faso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</si>
</sst>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_ ;\-#,##0\ 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8"/>
      <color rgb="FFFF0000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4" tint="-0.24994659260841701"/>
      </left>
      <right/>
      <top style="thin">
        <color theme="3"/>
      </top>
      <bottom style="thin">
        <color theme="4" tint="-0.24994659260841701"/>
      </bottom>
      <diagonal/>
    </border>
    <border>
      <left/>
      <right/>
      <top style="thin">
        <color theme="3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/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3"/>
      </top>
      <bottom style="thin">
        <color theme="4" tint="-0.24994659260841701"/>
      </bottom>
      <diagonal/>
    </border>
    <border>
      <left style="thin">
        <color theme="4" tint="-0.24994659260841701"/>
      </left>
      <right style="thin">
        <color theme="3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3"/>
      </left>
      <right style="thin">
        <color theme="3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3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3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0" fontId="8" fillId="0" borderId="0"/>
  </cellStyleXfs>
  <cellXfs count="33">
    <xf numFmtId="0" fontId="0" fillId="0" borderId="0" xfId="0"/>
    <xf numFmtId="0" fontId="2" fillId="0" borderId="0" xfId="0" applyFont="1" applyAlignment="1">
      <alignment horizontal="center" wrapText="1"/>
    </xf>
    <xf numFmtId="3" fontId="3" fillId="2" borderId="1" xfId="0" applyNumberFormat="1" applyFont="1" applyFill="1" applyBorder="1" applyAlignment="1" applyProtection="1">
      <alignment horizontal="center" vertical="center"/>
      <protection hidden="1"/>
    </xf>
    <xf numFmtId="3" fontId="3" fillId="2" borderId="2" xfId="0" applyNumberFormat="1" applyFont="1" applyFill="1" applyBorder="1" applyAlignment="1" applyProtection="1">
      <alignment horizontal="center" vertical="center"/>
      <protection hidden="1"/>
    </xf>
    <xf numFmtId="4" fontId="3" fillId="2" borderId="3" xfId="0" applyNumberFormat="1" applyFont="1" applyFill="1" applyBorder="1" applyAlignment="1" applyProtection="1">
      <alignment horizontal="center" vertical="center"/>
      <protection hidden="1"/>
    </xf>
    <xf numFmtId="4" fontId="3" fillId="2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3" fontId="3" fillId="2" borderId="8" xfId="0" applyNumberFormat="1" applyFont="1" applyFill="1" applyBorder="1" applyAlignment="1" applyProtection="1">
      <alignment horizontal="center" vertical="center"/>
      <protection hidden="1"/>
    </xf>
    <xf numFmtId="3" fontId="3" fillId="2" borderId="9" xfId="0" applyNumberFormat="1" applyFont="1" applyFill="1" applyBorder="1" applyAlignment="1" applyProtection="1">
      <alignment horizontal="center" vertical="center"/>
      <protection hidden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164" fontId="5" fillId="3" borderId="12" xfId="1" applyNumberFormat="1" applyFont="1" applyFill="1" applyBorder="1" applyAlignment="1">
      <alignment vertical="center"/>
    </xf>
    <xf numFmtId="3" fontId="5" fillId="3" borderId="13" xfId="2" applyNumberFormat="1" applyFont="1" applyFill="1" applyBorder="1" applyAlignment="1">
      <alignment vertical="center" shrinkToFit="1"/>
    </xf>
    <xf numFmtId="3" fontId="5" fillId="3" borderId="14" xfId="2" applyNumberFormat="1" applyFont="1" applyFill="1" applyBorder="1" applyAlignment="1">
      <alignment vertical="center" shrinkToFit="1"/>
    </xf>
    <xf numFmtId="165" fontId="5" fillId="3" borderId="14" xfId="2" applyNumberFormat="1" applyFont="1" applyFill="1" applyBorder="1" applyAlignment="1">
      <alignment vertical="center" shrinkToFit="1"/>
    </xf>
    <xf numFmtId="165" fontId="5" fillId="3" borderId="15" xfId="2" applyNumberFormat="1" applyFont="1" applyFill="1" applyBorder="1" applyAlignment="1">
      <alignment vertical="center" shrinkToFit="1"/>
    </xf>
    <xf numFmtId="0" fontId="7" fillId="0" borderId="16" xfId="3" applyFont="1" applyFill="1" applyBorder="1" applyAlignment="1">
      <alignment horizontal="left" vertical="center" wrapText="1"/>
    </xf>
    <xf numFmtId="0" fontId="3" fillId="0" borderId="17" xfId="3" applyFont="1" applyBorder="1" applyAlignment="1">
      <alignment horizontal="left" vertical="center" indent="1"/>
    </xf>
    <xf numFmtId="3" fontId="3" fillId="2" borderId="13" xfId="0" applyNumberFormat="1" applyFont="1" applyFill="1" applyBorder="1" applyAlignment="1" applyProtection="1">
      <protection hidden="1"/>
    </xf>
    <xf numFmtId="3" fontId="3" fillId="2" borderId="14" xfId="0" applyNumberFormat="1" applyFont="1" applyFill="1" applyBorder="1" applyAlignment="1" applyProtection="1">
      <protection hidden="1"/>
    </xf>
    <xf numFmtId="165" fontId="3" fillId="2" borderId="14" xfId="0" applyNumberFormat="1" applyFont="1" applyFill="1" applyBorder="1" applyAlignment="1" applyProtection="1">
      <protection hidden="1"/>
    </xf>
    <xf numFmtId="165" fontId="3" fillId="2" borderId="15" xfId="0" applyNumberFormat="1" applyFont="1" applyFill="1" applyBorder="1" applyAlignment="1" applyProtection="1">
      <protection hidden="1"/>
    </xf>
    <xf numFmtId="0" fontId="9" fillId="0" borderId="16" xfId="4" applyFont="1" applyFill="1" applyBorder="1"/>
    <xf numFmtId="164" fontId="5" fillId="3" borderId="10" xfId="1" applyNumberFormat="1" applyFont="1" applyFill="1" applyBorder="1" applyAlignment="1">
      <alignment vertical="center"/>
    </xf>
    <xf numFmtId="0" fontId="5" fillId="0" borderId="16" xfId="3" applyFont="1" applyBorder="1" applyAlignment="1">
      <alignment horizontal="left" vertical="center" wrapText="1"/>
    </xf>
    <xf numFmtId="0" fontId="5" fillId="0" borderId="16" xfId="3" applyFont="1" applyBorder="1" applyAlignment="1">
      <alignment vertical="center" wrapText="1"/>
    </xf>
    <xf numFmtId="0" fontId="5" fillId="0" borderId="16" xfId="3" applyFont="1" applyFill="1" applyBorder="1" applyAlignment="1">
      <alignment vertical="center" wrapText="1"/>
    </xf>
    <xf numFmtId="0" fontId="3" fillId="0" borderId="17" xfId="3" applyFont="1" applyFill="1" applyBorder="1" applyAlignment="1">
      <alignment horizontal="left" vertical="center" indent="1"/>
    </xf>
    <xf numFmtId="3" fontId="5" fillId="3" borderId="5" xfId="4" applyNumberFormat="1" applyFont="1" applyFill="1" applyBorder="1" applyAlignment="1">
      <alignment horizontal="left" vertical="center"/>
    </xf>
    <xf numFmtId="3" fontId="5" fillId="3" borderId="17" xfId="4" applyNumberFormat="1" applyFont="1" applyFill="1" applyBorder="1" applyAlignment="1">
      <alignment horizontal="left" vertical="center"/>
    </xf>
  </cellXfs>
  <cellStyles count="5">
    <cellStyle name="Milliers" xfId="1" builtinId="3"/>
    <cellStyle name="Milliers 2 2" xfId="2"/>
    <cellStyle name="Normal" xfId="0" builtinId="0"/>
    <cellStyle name="Normal 2" xfId="4"/>
    <cellStyle name="Normal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tabSelected="1" workbookViewId="0">
      <selection sqref="A1:H1"/>
    </sheetView>
  </sheetViews>
  <sheetFormatPr baseColWidth="10" defaultRowHeight="15" x14ac:dyDescent="0.25"/>
  <sheetData>
    <row r="1" spans="1:8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2" t="s">
        <v>1</v>
      </c>
      <c r="B2" s="3"/>
      <c r="C2" s="4" t="s">
        <v>2</v>
      </c>
      <c r="D2" s="5"/>
      <c r="E2" s="5"/>
      <c r="F2" s="6" t="s">
        <v>3</v>
      </c>
      <c r="G2" s="7"/>
      <c r="H2" s="8" t="s">
        <v>4</v>
      </c>
    </row>
    <row r="3" spans="1:8" x14ac:dyDescent="0.25">
      <c r="A3" s="9"/>
      <c r="B3" s="10"/>
      <c r="C3" s="11" t="s">
        <v>5</v>
      </c>
      <c r="D3" s="11" t="s">
        <v>6</v>
      </c>
      <c r="E3" s="11" t="s">
        <v>7</v>
      </c>
      <c r="F3" s="11" t="s">
        <v>5</v>
      </c>
      <c r="G3" s="12" t="s">
        <v>7</v>
      </c>
      <c r="H3" s="13"/>
    </row>
    <row r="4" spans="1:8" x14ac:dyDescent="0.25">
      <c r="A4" s="14" t="s">
        <v>8</v>
      </c>
      <c r="B4" s="14"/>
      <c r="C4" s="15">
        <v>522002</v>
      </c>
      <c r="D4" s="16">
        <v>527380</v>
      </c>
      <c r="E4" s="17">
        <f>D4/C4*100</f>
        <v>101.0302642518611</v>
      </c>
      <c r="F4" s="16">
        <v>2273</v>
      </c>
      <c r="G4" s="17">
        <f>F4/D4*100</f>
        <v>0.43099852099055708</v>
      </c>
      <c r="H4" s="18">
        <f>0.0372*100</f>
        <v>3.7199999999999998</v>
      </c>
    </row>
    <row r="5" spans="1:8" x14ac:dyDescent="0.25">
      <c r="A5" s="19"/>
      <c r="B5" s="20" t="s">
        <v>9</v>
      </c>
      <c r="C5" s="21">
        <v>64355</v>
      </c>
      <c r="D5" s="22">
        <v>65214</v>
      </c>
      <c r="E5" s="23">
        <f t="shared" ref="E5:E11" si="0">D5/C5*100</f>
        <v>101.33478362209618</v>
      </c>
      <c r="F5" s="22">
        <v>562</v>
      </c>
      <c r="G5" s="23">
        <f t="shared" ref="G5:G11" si="1">F5/D5*100</f>
        <v>0.86177814579691481</v>
      </c>
      <c r="H5" s="24">
        <f>0.0304*100</f>
        <v>3.04</v>
      </c>
    </row>
    <row r="6" spans="1:8" x14ac:dyDescent="0.25">
      <c r="A6" s="25"/>
      <c r="B6" s="20" t="s">
        <v>10</v>
      </c>
      <c r="C6" s="21">
        <v>111040</v>
      </c>
      <c r="D6" s="22">
        <v>112209</v>
      </c>
      <c r="E6" s="23">
        <f t="shared" si="0"/>
        <v>101.05277377521614</v>
      </c>
      <c r="F6" s="22">
        <v>229</v>
      </c>
      <c r="G6" s="23">
        <f t="shared" si="1"/>
        <v>0.20408345141655304</v>
      </c>
      <c r="H6" s="24">
        <f>0.0338*100</f>
        <v>3.38</v>
      </c>
    </row>
    <row r="7" spans="1:8" x14ac:dyDescent="0.25">
      <c r="A7" s="25"/>
      <c r="B7" s="20" t="s">
        <v>11</v>
      </c>
      <c r="C7" s="21">
        <v>102882</v>
      </c>
      <c r="D7" s="22">
        <v>104659</v>
      </c>
      <c r="E7" s="23">
        <f t="shared" si="0"/>
        <v>101.72722147703195</v>
      </c>
      <c r="F7" s="22">
        <v>599</v>
      </c>
      <c r="G7" s="23">
        <f t="shared" si="1"/>
        <v>0.57233491625182742</v>
      </c>
      <c r="H7" s="24">
        <f>0.0257*100</f>
        <v>2.5700000000000003</v>
      </c>
    </row>
    <row r="8" spans="1:8" x14ac:dyDescent="0.25">
      <c r="A8" s="25"/>
      <c r="B8" s="20" t="s">
        <v>12</v>
      </c>
      <c r="C8" s="21">
        <v>109423</v>
      </c>
      <c r="D8" s="22">
        <v>110528</v>
      </c>
      <c r="E8" s="23">
        <f t="shared" si="0"/>
        <v>101.00984253767488</v>
      </c>
      <c r="F8" s="22">
        <v>726</v>
      </c>
      <c r="G8" s="23">
        <f t="shared" si="1"/>
        <v>0.65684713375796178</v>
      </c>
      <c r="H8" s="24">
        <f>0.0521*100</f>
        <v>5.21</v>
      </c>
    </row>
    <row r="9" spans="1:8" x14ac:dyDescent="0.25">
      <c r="A9" s="25"/>
      <c r="B9" s="20" t="s">
        <v>13</v>
      </c>
      <c r="C9" s="21">
        <v>58253</v>
      </c>
      <c r="D9" s="22">
        <v>58652</v>
      </c>
      <c r="E9" s="23">
        <f t="shared" si="0"/>
        <v>100.68494326472457</v>
      </c>
      <c r="F9" s="22">
        <v>99</v>
      </c>
      <c r="G9" s="23">
        <f t="shared" si="1"/>
        <v>0.16879219804951237</v>
      </c>
      <c r="H9" s="24">
        <f>0.0347*100</f>
        <v>3.47</v>
      </c>
    </row>
    <row r="10" spans="1:8" x14ac:dyDescent="0.25">
      <c r="A10" s="25"/>
      <c r="B10" s="20" t="s">
        <v>14</v>
      </c>
      <c r="C10" s="21">
        <v>76049</v>
      </c>
      <c r="D10" s="22">
        <v>76118</v>
      </c>
      <c r="E10" s="23">
        <f t="shared" si="0"/>
        <v>100.0907309760812</v>
      </c>
      <c r="F10" s="22">
        <v>58</v>
      </c>
      <c r="G10" s="23">
        <f t="shared" si="1"/>
        <v>7.6197482855566351E-2</v>
      </c>
      <c r="H10" s="24">
        <f>0.0437*100</f>
        <v>4.37</v>
      </c>
    </row>
    <row r="11" spans="1:8" x14ac:dyDescent="0.25">
      <c r="A11" s="26" t="s">
        <v>15</v>
      </c>
      <c r="B11" s="26"/>
      <c r="C11" s="15">
        <v>190487</v>
      </c>
      <c r="D11" s="16">
        <v>193168</v>
      </c>
      <c r="E11" s="17">
        <f t="shared" si="0"/>
        <v>101.407445127489</v>
      </c>
      <c r="F11" s="16">
        <v>1503</v>
      </c>
      <c r="G11" s="17">
        <f t="shared" si="1"/>
        <v>0.77807918495817108</v>
      </c>
      <c r="H11" s="18">
        <f>0.0458*100</f>
        <v>4.58</v>
      </c>
    </row>
    <row r="12" spans="1:8" x14ac:dyDescent="0.25">
      <c r="A12" s="27"/>
      <c r="B12" s="20" t="s">
        <v>16</v>
      </c>
      <c r="C12" s="21">
        <v>86981</v>
      </c>
      <c r="D12" s="22">
        <v>87005</v>
      </c>
      <c r="E12" s="23">
        <f>D12/C12*100</f>
        <v>100.02759223278647</v>
      </c>
      <c r="F12" s="22">
        <v>497</v>
      </c>
      <c r="G12" s="23">
        <f>F12/D12*100</f>
        <v>0.57123153841733232</v>
      </c>
      <c r="H12" s="24">
        <f>0.059*100</f>
        <v>5.8999999999999995</v>
      </c>
    </row>
    <row r="13" spans="1:8" x14ac:dyDescent="0.25">
      <c r="A13" s="27"/>
      <c r="B13" s="20" t="s">
        <v>17</v>
      </c>
      <c r="C13" s="21">
        <v>62137</v>
      </c>
      <c r="D13" s="22">
        <v>63923</v>
      </c>
      <c r="E13" s="23">
        <f>D13/C13*100</f>
        <v>102.87429389896519</v>
      </c>
      <c r="F13" s="22">
        <v>808</v>
      </c>
      <c r="G13" s="23">
        <f>F13/D13*100</f>
        <v>1.2640207749949157</v>
      </c>
      <c r="H13" s="24">
        <f>0.0312*100</f>
        <v>3.1199999999999997</v>
      </c>
    </row>
    <row r="14" spans="1:8" x14ac:dyDescent="0.25">
      <c r="A14" s="27"/>
      <c r="B14" s="20" t="s">
        <v>18</v>
      </c>
      <c r="C14" s="21">
        <v>41369</v>
      </c>
      <c r="D14" s="22">
        <v>42240</v>
      </c>
      <c r="E14" s="23">
        <f>D14/C14*100</f>
        <v>102.10544127245038</v>
      </c>
      <c r="F14" s="22">
        <v>198</v>
      </c>
      <c r="G14" s="23">
        <f>F14/D14*100</f>
        <v>0.46875</v>
      </c>
      <c r="H14" s="24">
        <f>0.04*100</f>
        <v>4</v>
      </c>
    </row>
    <row r="15" spans="1:8" x14ac:dyDescent="0.25">
      <c r="A15" s="26" t="s">
        <v>19</v>
      </c>
      <c r="B15" s="26"/>
      <c r="C15" s="15">
        <v>650891</v>
      </c>
      <c r="D15" s="16">
        <v>667282</v>
      </c>
      <c r="E15" s="17">
        <f>D15/C15*100</f>
        <v>102.51824038126199</v>
      </c>
      <c r="F15" s="16">
        <v>1072</v>
      </c>
      <c r="G15" s="17">
        <f>F15/D15*100</f>
        <v>0.16065171846385784</v>
      </c>
      <c r="H15" s="18">
        <f>0.0219*100</f>
        <v>2.19</v>
      </c>
    </row>
    <row r="16" spans="1:8" x14ac:dyDescent="0.25">
      <c r="A16" s="28"/>
      <c r="B16" s="20" t="s">
        <v>20</v>
      </c>
      <c r="C16" s="21">
        <v>88287</v>
      </c>
      <c r="D16" s="22">
        <v>88530</v>
      </c>
      <c r="E16" s="23">
        <v>100.27523871011587</v>
      </c>
      <c r="F16" s="22">
        <v>205</v>
      </c>
      <c r="G16" s="23">
        <v>0.23155992318987911</v>
      </c>
      <c r="H16" s="24">
        <v>1.63</v>
      </c>
    </row>
    <row r="17" spans="1:8" x14ac:dyDescent="0.25">
      <c r="A17" s="28"/>
      <c r="B17" s="20" t="s">
        <v>21</v>
      </c>
      <c r="C17" s="21">
        <v>200028</v>
      </c>
      <c r="D17" s="22">
        <v>208765</v>
      </c>
      <c r="E17" s="23">
        <f>D17/C17*100</f>
        <v>104.3678884956106</v>
      </c>
      <c r="F17" s="22">
        <v>388</v>
      </c>
      <c r="G17" s="23">
        <f>F17/D17*100</f>
        <v>0.18585490862932005</v>
      </c>
      <c r="H17" s="24">
        <f>-0.0107*100</f>
        <v>-1.0699999999999998</v>
      </c>
    </row>
    <row r="18" spans="1:8" x14ac:dyDescent="0.25">
      <c r="A18" s="28"/>
      <c r="B18" s="20" t="s">
        <v>22</v>
      </c>
      <c r="C18" s="21">
        <v>191681</v>
      </c>
      <c r="D18" s="22">
        <v>195962</v>
      </c>
      <c r="E18" s="23">
        <f>D18/C18*100</f>
        <v>102.23339819804779</v>
      </c>
      <c r="F18" s="22">
        <v>221</v>
      </c>
      <c r="G18" s="23">
        <f>F18/D18*100</f>
        <v>0.11277696696298262</v>
      </c>
      <c r="H18" s="24">
        <f>0.0388*100</f>
        <v>3.88</v>
      </c>
    </row>
    <row r="19" spans="1:8" x14ac:dyDescent="0.25">
      <c r="A19" s="28"/>
      <c r="B19" s="20" t="s">
        <v>23</v>
      </c>
      <c r="C19" s="21">
        <v>84459</v>
      </c>
      <c r="D19" s="22">
        <v>84690</v>
      </c>
      <c r="E19" s="23">
        <f>D19/C19*100</f>
        <v>100.27350548786987</v>
      </c>
      <c r="F19" s="22">
        <v>123</v>
      </c>
      <c r="G19" s="23">
        <f>F19/D19*100</f>
        <v>0.14523556500177118</v>
      </c>
      <c r="H19" s="24">
        <f>0.0306*100</f>
        <v>3.06</v>
      </c>
    </row>
    <row r="20" spans="1:8" x14ac:dyDescent="0.25">
      <c r="A20" s="28"/>
      <c r="B20" s="20" t="s">
        <v>24</v>
      </c>
      <c r="C20" s="21">
        <v>86436</v>
      </c>
      <c r="D20" s="22">
        <v>89335</v>
      </c>
      <c r="E20" s="23">
        <f>D20/C20*100</f>
        <v>103.35392660465547</v>
      </c>
      <c r="F20" s="22">
        <v>135</v>
      </c>
      <c r="G20" s="23">
        <f>F20/D20*100</f>
        <v>0.1511165836458275</v>
      </c>
      <c r="H20" s="24">
        <f>0.0541*100</f>
        <v>5.41</v>
      </c>
    </row>
    <row r="21" spans="1:8" x14ac:dyDescent="0.25">
      <c r="A21" s="26" t="s">
        <v>25</v>
      </c>
      <c r="B21" s="26"/>
      <c r="C21" s="15">
        <v>449011</v>
      </c>
      <c r="D21" s="16">
        <v>457404</v>
      </c>
      <c r="E21" s="17">
        <f>D21/C21*100</f>
        <v>101.86921923961773</v>
      </c>
      <c r="F21" s="16">
        <v>1204</v>
      </c>
      <c r="G21" s="17">
        <f>F21/D21*100</f>
        <v>0.26322463292843962</v>
      </c>
      <c r="H21" s="18">
        <f>0.0303*100</f>
        <v>3.0300000000000002</v>
      </c>
    </row>
    <row r="22" spans="1:8" x14ac:dyDescent="0.25">
      <c r="A22" s="28"/>
      <c r="B22" s="20" t="s">
        <v>26</v>
      </c>
      <c r="C22" s="21">
        <v>39130</v>
      </c>
      <c r="D22" s="22">
        <v>39192</v>
      </c>
      <c r="E22" s="23">
        <f t="shared" ref="E22:E52" si="2">D22/C22*100</f>
        <v>100.15844620495784</v>
      </c>
      <c r="F22" s="22">
        <v>194</v>
      </c>
      <c r="G22" s="23">
        <f t="shared" ref="G22:G52" si="3">F22/D22*100</f>
        <v>0.49499897938354764</v>
      </c>
      <c r="H22" s="24">
        <f>0.0399*100</f>
        <v>3.9899999999999998</v>
      </c>
    </row>
    <row r="23" spans="1:8" x14ac:dyDescent="0.25">
      <c r="A23" s="28"/>
      <c r="B23" s="20" t="s">
        <v>27</v>
      </c>
      <c r="C23" s="21">
        <v>54386</v>
      </c>
      <c r="D23" s="22">
        <v>55551</v>
      </c>
      <c r="E23" s="23">
        <f t="shared" si="2"/>
        <v>102.14209539219652</v>
      </c>
      <c r="F23" s="22">
        <v>179</v>
      </c>
      <c r="G23" s="23">
        <f t="shared" si="3"/>
        <v>0.32222642256665046</v>
      </c>
      <c r="H23" s="24">
        <f>0.0412*100</f>
        <v>4.12</v>
      </c>
    </row>
    <row r="24" spans="1:8" x14ac:dyDescent="0.25">
      <c r="A24" s="28"/>
      <c r="B24" s="20" t="s">
        <v>28</v>
      </c>
      <c r="C24" s="21">
        <v>60867</v>
      </c>
      <c r="D24" s="22">
        <v>62058</v>
      </c>
      <c r="E24" s="23">
        <f t="shared" si="2"/>
        <v>101.95672531913844</v>
      </c>
      <c r="F24" s="22">
        <v>104</v>
      </c>
      <c r="G24" s="23">
        <f t="shared" si="3"/>
        <v>0.16758516226755615</v>
      </c>
      <c r="H24" s="24">
        <f>0.008*100</f>
        <v>0.8</v>
      </c>
    </row>
    <row r="25" spans="1:8" x14ac:dyDescent="0.25">
      <c r="A25" s="28"/>
      <c r="B25" s="20" t="s">
        <v>29</v>
      </c>
      <c r="C25" s="21">
        <v>104579</v>
      </c>
      <c r="D25" s="22">
        <v>107163</v>
      </c>
      <c r="E25" s="23">
        <f t="shared" si="2"/>
        <v>102.47085935034758</v>
      </c>
      <c r="F25" s="22">
        <v>121</v>
      </c>
      <c r="G25" s="23">
        <f t="shared" si="3"/>
        <v>0.11291210585743215</v>
      </c>
      <c r="H25" s="24">
        <f>0.0279*100</f>
        <v>2.79</v>
      </c>
    </row>
    <row r="26" spans="1:8" x14ac:dyDescent="0.25">
      <c r="A26" s="28"/>
      <c r="B26" s="20" t="s">
        <v>30</v>
      </c>
      <c r="C26" s="21">
        <v>63273</v>
      </c>
      <c r="D26" s="22">
        <v>64612</v>
      </c>
      <c r="E26" s="23">
        <f t="shared" si="2"/>
        <v>102.1162265105179</v>
      </c>
      <c r="F26" s="22">
        <v>272</v>
      </c>
      <c r="G26" s="23">
        <f t="shared" si="3"/>
        <v>0.42097443199405682</v>
      </c>
      <c r="H26" s="24">
        <f>0.0374*100</f>
        <v>3.74</v>
      </c>
    </row>
    <row r="27" spans="1:8" x14ac:dyDescent="0.25">
      <c r="A27" s="28"/>
      <c r="B27" s="20" t="s">
        <v>31</v>
      </c>
      <c r="C27" s="21">
        <v>74492</v>
      </c>
      <c r="D27" s="22">
        <v>76493</v>
      </c>
      <c r="E27" s="23">
        <f t="shared" si="2"/>
        <v>102.68619449068356</v>
      </c>
      <c r="F27" s="22">
        <v>142</v>
      </c>
      <c r="G27" s="23">
        <f t="shared" si="3"/>
        <v>0.18563790150732748</v>
      </c>
      <c r="H27" s="24">
        <f>0.0298*100</f>
        <v>2.98</v>
      </c>
    </row>
    <row r="28" spans="1:8" x14ac:dyDescent="0.25">
      <c r="A28" s="28"/>
      <c r="B28" s="20" t="s">
        <v>32</v>
      </c>
      <c r="C28" s="21">
        <v>52284</v>
      </c>
      <c r="D28" s="22">
        <v>52335</v>
      </c>
      <c r="E28" s="23">
        <f t="shared" si="2"/>
        <v>100.09754418177646</v>
      </c>
      <c r="F28" s="22">
        <v>192</v>
      </c>
      <c r="G28" s="23">
        <f t="shared" si="3"/>
        <v>0.36686729721983374</v>
      </c>
      <c r="H28" s="24">
        <f>0.0344*100</f>
        <v>3.44</v>
      </c>
    </row>
    <row r="29" spans="1:8" x14ac:dyDescent="0.25">
      <c r="A29" s="26" t="s">
        <v>33</v>
      </c>
      <c r="B29" s="26"/>
      <c r="C29" s="15">
        <v>500737</v>
      </c>
      <c r="D29" s="16">
        <v>510107</v>
      </c>
      <c r="E29" s="17">
        <f t="shared" si="2"/>
        <v>101.87124178960212</v>
      </c>
      <c r="F29" s="16">
        <v>2066</v>
      </c>
      <c r="G29" s="17">
        <f t="shared" si="3"/>
        <v>0.4050130658861768</v>
      </c>
      <c r="H29" s="18">
        <f>0.0345*100</f>
        <v>3.45</v>
      </c>
    </row>
    <row r="30" spans="1:8" x14ac:dyDescent="0.25">
      <c r="A30" s="28"/>
      <c r="B30" s="20" t="s">
        <v>34</v>
      </c>
      <c r="C30" s="21">
        <v>59277</v>
      </c>
      <c r="D30" s="22">
        <v>60549</v>
      </c>
      <c r="E30" s="23">
        <f t="shared" si="2"/>
        <v>102.14585758388583</v>
      </c>
      <c r="F30" s="22">
        <v>359</v>
      </c>
      <c r="G30" s="23">
        <f t="shared" si="3"/>
        <v>0.59290822309204116</v>
      </c>
      <c r="H30" s="24">
        <f>0.0377*100</f>
        <v>3.7699999999999996</v>
      </c>
    </row>
    <row r="31" spans="1:8" x14ac:dyDescent="0.25">
      <c r="A31" s="28"/>
      <c r="B31" s="20" t="s">
        <v>35</v>
      </c>
      <c r="C31" s="21">
        <v>174193</v>
      </c>
      <c r="D31" s="22">
        <v>176752</v>
      </c>
      <c r="E31" s="23">
        <f t="shared" si="2"/>
        <v>101.46906018037465</v>
      </c>
      <c r="F31" s="22">
        <v>835</v>
      </c>
      <c r="G31" s="23">
        <f t="shared" si="3"/>
        <v>0.4724133248845841</v>
      </c>
      <c r="H31" s="24">
        <f>0.0281*100</f>
        <v>2.81</v>
      </c>
    </row>
    <row r="32" spans="1:8" x14ac:dyDescent="0.25">
      <c r="A32" s="28"/>
      <c r="B32" s="20" t="s">
        <v>36</v>
      </c>
      <c r="C32" s="21">
        <v>162043</v>
      </c>
      <c r="D32" s="22">
        <v>165885</v>
      </c>
      <c r="E32" s="23">
        <f t="shared" si="2"/>
        <v>102.37097560524057</v>
      </c>
      <c r="F32" s="22">
        <v>652</v>
      </c>
      <c r="G32" s="23">
        <f t="shared" si="3"/>
        <v>0.39304337342134615</v>
      </c>
      <c r="H32" s="24">
        <f>0.0385*100</f>
        <v>3.85</v>
      </c>
    </row>
    <row r="33" spans="1:8" x14ac:dyDescent="0.25">
      <c r="A33" s="28"/>
      <c r="B33" s="20" t="s">
        <v>37</v>
      </c>
      <c r="C33" s="21">
        <v>105224</v>
      </c>
      <c r="D33" s="22">
        <v>106921</v>
      </c>
      <c r="E33" s="23">
        <f t="shared" si="2"/>
        <v>101.61274994297879</v>
      </c>
      <c r="F33" s="22">
        <v>220</v>
      </c>
      <c r="G33" s="23">
        <f t="shared" si="3"/>
        <v>0.20575939244863028</v>
      </c>
      <c r="H33" s="24">
        <f>0.0369*100</f>
        <v>3.6900000000000004</v>
      </c>
    </row>
    <row r="34" spans="1:8" x14ac:dyDescent="0.25">
      <c r="A34" s="26" t="s">
        <v>38</v>
      </c>
      <c r="B34" s="26"/>
      <c r="C34" s="15">
        <v>226978</v>
      </c>
      <c r="D34" s="16">
        <v>237320</v>
      </c>
      <c r="E34" s="17">
        <f t="shared" si="2"/>
        <v>104.55638872489845</v>
      </c>
      <c r="F34" s="16">
        <v>806</v>
      </c>
      <c r="G34" s="17">
        <f t="shared" si="3"/>
        <v>0.33962582167537503</v>
      </c>
      <c r="H34" s="18">
        <f>0.0172*100</f>
        <v>1.72</v>
      </c>
    </row>
    <row r="35" spans="1:8" x14ac:dyDescent="0.25">
      <c r="A35" s="28"/>
      <c r="B35" s="20" t="s">
        <v>39</v>
      </c>
      <c r="C35" s="21">
        <v>134935</v>
      </c>
      <c r="D35" s="22">
        <v>137238</v>
      </c>
      <c r="E35" s="23">
        <f t="shared" si="2"/>
        <v>101.70674769333384</v>
      </c>
      <c r="F35" s="22">
        <v>426</v>
      </c>
      <c r="G35" s="23">
        <f t="shared" si="3"/>
        <v>0.31040965330302106</v>
      </c>
      <c r="H35" s="24">
        <f>0.0524*100</f>
        <v>5.24</v>
      </c>
    </row>
    <row r="36" spans="1:8" x14ac:dyDescent="0.25">
      <c r="A36" s="28"/>
      <c r="B36" s="20" t="s">
        <v>40</v>
      </c>
      <c r="C36" s="21">
        <v>81189</v>
      </c>
      <c r="D36" s="22">
        <v>82157</v>
      </c>
      <c r="E36" s="23">
        <f t="shared" si="2"/>
        <v>101.19227974232963</v>
      </c>
      <c r="F36" s="22">
        <v>588</v>
      </c>
      <c r="G36" s="23">
        <f t="shared" si="3"/>
        <v>0.71570286159426455</v>
      </c>
      <c r="H36" s="24">
        <f>0.0371*100</f>
        <v>3.71</v>
      </c>
    </row>
    <row r="37" spans="1:8" x14ac:dyDescent="0.25">
      <c r="A37" s="28"/>
      <c r="B37" s="20" t="s">
        <v>41</v>
      </c>
      <c r="C37" s="21">
        <v>41299</v>
      </c>
      <c r="D37" s="22">
        <v>42898</v>
      </c>
      <c r="E37" s="23">
        <f t="shared" si="2"/>
        <v>103.87176444950241</v>
      </c>
      <c r="F37" s="22">
        <v>165</v>
      </c>
      <c r="G37" s="23">
        <f t="shared" si="3"/>
        <v>0.38463331623851932</v>
      </c>
      <c r="H37" s="24">
        <f>0.0273*100</f>
        <v>2.73</v>
      </c>
    </row>
    <row r="38" spans="1:8" x14ac:dyDescent="0.25">
      <c r="A38" s="28"/>
      <c r="B38" s="20" t="s">
        <v>42</v>
      </c>
      <c r="C38" s="21">
        <v>109272</v>
      </c>
      <c r="D38" s="22">
        <v>111666</v>
      </c>
      <c r="E38" s="23">
        <f t="shared" si="2"/>
        <v>102.19086316714254</v>
      </c>
      <c r="F38" s="22">
        <v>376</v>
      </c>
      <c r="G38" s="23">
        <f t="shared" si="3"/>
        <v>0.33671842816972042</v>
      </c>
      <c r="H38" s="24">
        <f>0.0387*100</f>
        <v>3.8699999999999997</v>
      </c>
    </row>
    <row r="39" spans="1:8" x14ac:dyDescent="0.25">
      <c r="A39" s="28"/>
      <c r="B39" s="20" t="s">
        <v>43</v>
      </c>
      <c r="C39" s="21">
        <v>73372</v>
      </c>
      <c r="D39" s="22">
        <v>75402</v>
      </c>
      <c r="E39" s="23">
        <f t="shared" si="2"/>
        <v>102.76672300059968</v>
      </c>
      <c r="F39" s="22">
        <v>545</v>
      </c>
      <c r="G39" s="23">
        <f t="shared" si="3"/>
        <v>0.72279249887270891</v>
      </c>
      <c r="H39" s="24">
        <f>0.0205*100</f>
        <v>2.0500000000000003</v>
      </c>
    </row>
    <row r="40" spans="1:8" x14ac:dyDescent="0.25">
      <c r="A40" s="26" t="s">
        <v>44</v>
      </c>
      <c r="B40" s="26"/>
      <c r="C40" s="15">
        <v>267443</v>
      </c>
      <c r="D40" s="16">
        <v>269473</v>
      </c>
      <c r="E40" s="17">
        <f t="shared" si="2"/>
        <v>100.75904024408939</v>
      </c>
      <c r="F40" s="16">
        <v>289</v>
      </c>
      <c r="G40" s="17">
        <f t="shared" si="3"/>
        <v>0.10724636605522631</v>
      </c>
      <c r="H40" s="18">
        <f>0.0357*100</f>
        <v>3.5700000000000003</v>
      </c>
    </row>
    <row r="41" spans="1:8" x14ac:dyDescent="0.25">
      <c r="A41" s="28"/>
      <c r="B41" s="20" t="s">
        <v>45</v>
      </c>
      <c r="C41" s="21">
        <v>71503</v>
      </c>
      <c r="D41" s="22">
        <v>71819</v>
      </c>
      <c r="E41" s="23">
        <f t="shared" si="2"/>
        <v>100.44193949904199</v>
      </c>
      <c r="F41" s="22">
        <v>82</v>
      </c>
      <c r="G41" s="23">
        <f t="shared" si="3"/>
        <v>0.1141759144516075</v>
      </c>
      <c r="H41" s="24">
        <f>0.0386*100</f>
        <v>3.8600000000000003</v>
      </c>
    </row>
    <row r="42" spans="1:8" x14ac:dyDescent="0.25">
      <c r="A42" s="28"/>
      <c r="B42" s="20" t="s">
        <v>46</v>
      </c>
      <c r="C42" s="21">
        <v>102560</v>
      </c>
      <c r="D42" s="22">
        <v>103757</v>
      </c>
      <c r="E42" s="23">
        <f t="shared" si="2"/>
        <v>101.1671216848674</v>
      </c>
      <c r="F42" s="22">
        <v>92</v>
      </c>
      <c r="G42" s="23">
        <f t="shared" si="3"/>
        <v>8.8668716327573074E-2</v>
      </c>
      <c r="H42" s="24">
        <f>0.0274*100</f>
        <v>2.74</v>
      </c>
    </row>
    <row r="43" spans="1:8" x14ac:dyDescent="0.25">
      <c r="A43" s="28"/>
      <c r="B43" s="20" t="s">
        <v>47</v>
      </c>
      <c r="C43" s="21">
        <v>54665</v>
      </c>
      <c r="D43" s="22">
        <v>54628</v>
      </c>
      <c r="E43" s="23">
        <f t="shared" si="2"/>
        <v>99.932315009603954</v>
      </c>
      <c r="F43" s="22">
        <v>92</v>
      </c>
      <c r="G43" s="23">
        <f t="shared" si="3"/>
        <v>0.16841180347074761</v>
      </c>
      <c r="H43" s="24">
        <f>0.0526*100</f>
        <v>5.26</v>
      </c>
    </row>
    <row r="44" spans="1:8" x14ac:dyDescent="0.25">
      <c r="A44" s="28"/>
      <c r="B44" s="20" t="s">
        <v>48</v>
      </c>
      <c r="C44" s="21">
        <v>38715</v>
      </c>
      <c r="D44" s="22">
        <v>39269</v>
      </c>
      <c r="E44" s="23">
        <f t="shared" si="2"/>
        <v>101.43096990830426</v>
      </c>
      <c r="F44" s="22">
        <v>23</v>
      </c>
      <c r="G44" s="23">
        <f t="shared" si="3"/>
        <v>5.8570373577121901E-2</v>
      </c>
      <c r="H44" s="24">
        <f>0.028*100</f>
        <v>2.8000000000000003</v>
      </c>
    </row>
    <row r="45" spans="1:8" x14ac:dyDescent="0.25">
      <c r="A45" s="26" t="s">
        <v>49</v>
      </c>
      <c r="B45" s="26"/>
      <c r="C45" s="15">
        <v>576933</v>
      </c>
      <c r="D45" s="16">
        <v>595773</v>
      </c>
      <c r="E45" s="17">
        <f t="shared" si="2"/>
        <v>103.26554383264607</v>
      </c>
      <c r="F45" s="16">
        <v>3399</v>
      </c>
      <c r="G45" s="17">
        <f t="shared" si="3"/>
        <v>0.5705193085285839</v>
      </c>
      <c r="H45" s="18">
        <f>0.0221*100</f>
        <v>2.21</v>
      </c>
    </row>
    <row r="46" spans="1:8" x14ac:dyDescent="0.25">
      <c r="A46" s="28"/>
      <c r="B46" s="20" t="s">
        <v>50</v>
      </c>
      <c r="C46" s="21">
        <v>134820</v>
      </c>
      <c r="D46" s="22">
        <v>136743</v>
      </c>
      <c r="E46" s="23">
        <f t="shared" si="2"/>
        <v>101.42634623943034</v>
      </c>
      <c r="F46" s="22">
        <v>460</v>
      </c>
      <c r="G46" s="23">
        <f t="shared" si="3"/>
        <v>0.33639747555633565</v>
      </c>
      <c r="H46" s="24">
        <f>0.0386*100</f>
        <v>3.8600000000000003</v>
      </c>
    </row>
    <row r="47" spans="1:8" x14ac:dyDescent="0.25">
      <c r="A47" s="28"/>
      <c r="B47" s="20" t="s">
        <v>51</v>
      </c>
      <c r="C47" s="21">
        <v>150318</v>
      </c>
      <c r="D47" s="22">
        <v>152765</v>
      </c>
      <c r="E47" s="23">
        <f t="shared" si="2"/>
        <v>101.62788222302052</v>
      </c>
      <c r="F47" s="22">
        <v>1396</v>
      </c>
      <c r="G47" s="23">
        <f t="shared" si="3"/>
        <v>0.91382188328478375</v>
      </c>
      <c r="H47" s="24">
        <f>0.0485*100</f>
        <v>4.8500000000000005</v>
      </c>
    </row>
    <row r="48" spans="1:8" x14ac:dyDescent="0.25">
      <c r="A48" s="28"/>
      <c r="B48" s="20" t="s">
        <v>52</v>
      </c>
      <c r="C48" s="21">
        <v>157979</v>
      </c>
      <c r="D48" s="22">
        <v>160223</v>
      </c>
      <c r="E48" s="23">
        <f t="shared" si="2"/>
        <v>101.42044195747538</v>
      </c>
      <c r="F48" s="22">
        <v>889</v>
      </c>
      <c r="G48" s="23">
        <f t="shared" si="3"/>
        <v>0.55485167547730352</v>
      </c>
      <c r="H48" s="24">
        <f>0.0339*100</f>
        <v>3.39</v>
      </c>
    </row>
    <row r="49" spans="1:8" x14ac:dyDescent="0.25">
      <c r="A49" s="28"/>
      <c r="B49" s="20" t="s">
        <v>53</v>
      </c>
      <c r="C49" s="21">
        <v>36428</v>
      </c>
      <c r="D49" s="22">
        <v>37398</v>
      </c>
      <c r="E49" s="23">
        <f t="shared" si="2"/>
        <v>102.66278686724498</v>
      </c>
      <c r="F49" s="22">
        <v>140</v>
      </c>
      <c r="G49" s="23">
        <f t="shared" si="3"/>
        <v>0.37435156960265259</v>
      </c>
      <c r="H49" s="24">
        <f>0.0306*100</f>
        <v>3.06</v>
      </c>
    </row>
    <row r="50" spans="1:8" x14ac:dyDescent="0.25">
      <c r="A50" s="28"/>
      <c r="B50" s="20" t="s">
        <v>54</v>
      </c>
      <c r="C50" s="21">
        <v>65462</v>
      </c>
      <c r="D50" s="22">
        <v>67461</v>
      </c>
      <c r="E50" s="23">
        <f t="shared" si="2"/>
        <v>103.05367999755583</v>
      </c>
      <c r="F50" s="22">
        <v>324</v>
      </c>
      <c r="G50" s="23">
        <f t="shared" si="3"/>
        <v>0.48027749366300532</v>
      </c>
      <c r="H50" s="24">
        <f>0.0243*100</f>
        <v>2.4299999999999997</v>
      </c>
    </row>
    <row r="51" spans="1:8" x14ac:dyDescent="0.25">
      <c r="A51" s="28"/>
      <c r="B51" s="20" t="s">
        <v>55</v>
      </c>
      <c r="C51" s="21">
        <v>31926</v>
      </c>
      <c r="D51" s="22">
        <v>41183</v>
      </c>
      <c r="E51" s="23">
        <f t="shared" si="2"/>
        <v>128.99517634529852</v>
      </c>
      <c r="F51" s="22">
        <v>190</v>
      </c>
      <c r="G51" s="23">
        <f t="shared" si="3"/>
        <v>0.46135541364155114</v>
      </c>
      <c r="H51" s="24">
        <f>-0.2533*100</f>
        <v>-25.330000000000002</v>
      </c>
    </row>
    <row r="52" spans="1:8" x14ac:dyDescent="0.25">
      <c r="A52" s="26" t="s">
        <v>56</v>
      </c>
      <c r="B52" s="26"/>
      <c r="C52" s="15">
        <v>558517</v>
      </c>
      <c r="D52" s="16">
        <v>564382</v>
      </c>
      <c r="E52" s="17">
        <f t="shared" si="2"/>
        <v>101.05010232454876</v>
      </c>
      <c r="F52" s="16">
        <v>1962</v>
      </c>
      <c r="G52" s="17">
        <f t="shared" si="3"/>
        <v>0.34763688423798067</v>
      </c>
      <c r="H52" s="18">
        <f>0.0494*100</f>
        <v>4.9399999999999995</v>
      </c>
    </row>
    <row r="53" spans="1:8" x14ac:dyDescent="0.25">
      <c r="A53" s="29"/>
      <c r="B53" s="30" t="s">
        <v>57</v>
      </c>
      <c r="C53" s="21">
        <v>83770</v>
      </c>
      <c r="D53" s="22">
        <v>83239</v>
      </c>
      <c r="E53" s="23">
        <f>D53/C53*100</f>
        <v>99.366121523218325</v>
      </c>
      <c r="F53" s="22">
        <v>269</v>
      </c>
      <c r="G53" s="23">
        <f>F53/D53*100</f>
        <v>0.32316582371244246</v>
      </c>
      <c r="H53" s="24">
        <f>0.0361*100</f>
        <v>3.61</v>
      </c>
    </row>
    <row r="54" spans="1:8" x14ac:dyDescent="0.25">
      <c r="A54" s="29"/>
      <c r="B54" s="30" t="s">
        <v>58</v>
      </c>
      <c r="C54" s="21">
        <v>76799</v>
      </c>
      <c r="D54" s="22">
        <v>76836</v>
      </c>
      <c r="E54" s="23">
        <f t="shared" ref="E54:E80" si="4">D54/C54*100</f>
        <v>100.04817771064727</v>
      </c>
      <c r="F54" s="22">
        <v>344</v>
      </c>
      <c r="G54" s="23">
        <f t="shared" ref="G54:G80" si="5">F54/D54*100</f>
        <v>0.44770680410224373</v>
      </c>
      <c r="H54" s="24">
        <f>0.0355*100</f>
        <v>3.55</v>
      </c>
    </row>
    <row r="55" spans="1:8" x14ac:dyDescent="0.25">
      <c r="A55" s="29"/>
      <c r="B55" s="30" t="s">
        <v>59</v>
      </c>
      <c r="C55" s="21">
        <v>173051</v>
      </c>
      <c r="D55" s="22">
        <v>174005</v>
      </c>
      <c r="E55" s="23">
        <f t="shared" si="4"/>
        <v>100.55128256987824</v>
      </c>
      <c r="F55" s="22">
        <v>664</v>
      </c>
      <c r="G55" s="23">
        <f t="shared" si="5"/>
        <v>0.38159822993592141</v>
      </c>
      <c r="H55" s="24">
        <f>0.0763*100</f>
        <v>7.6300000000000008</v>
      </c>
    </row>
    <row r="56" spans="1:8" x14ac:dyDescent="0.25">
      <c r="A56" s="29"/>
      <c r="B56" s="30" t="s">
        <v>60</v>
      </c>
      <c r="C56" s="21">
        <v>80864</v>
      </c>
      <c r="D56" s="22">
        <v>83889</v>
      </c>
      <c r="E56" s="23">
        <f t="shared" si="4"/>
        <v>103.74084883260784</v>
      </c>
      <c r="F56" s="22">
        <v>376</v>
      </c>
      <c r="G56" s="23">
        <f t="shared" si="5"/>
        <v>0.44821132687241472</v>
      </c>
      <c r="H56" s="24">
        <f>0.0389*100</f>
        <v>3.8899999999999997</v>
      </c>
    </row>
    <row r="57" spans="1:8" x14ac:dyDescent="0.25">
      <c r="A57" s="29"/>
      <c r="B57" s="30" t="s">
        <v>61</v>
      </c>
      <c r="C57" s="21">
        <v>34957</v>
      </c>
      <c r="D57" s="22">
        <v>35750</v>
      </c>
      <c r="E57" s="23">
        <f t="shared" si="4"/>
        <v>102.2685013015991</v>
      </c>
      <c r="F57" s="22">
        <v>84</v>
      </c>
      <c r="G57" s="23">
        <f t="shared" si="5"/>
        <v>0.23496503496503496</v>
      </c>
      <c r="H57" s="24">
        <f>0.0379*100</f>
        <v>3.7900000000000005</v>
      </c>
    </row>
    <row r="58" spans="1:8" x14ac:dyDescent="0.25">
      <c r="A58" s="29"/>
      <c r="B58" s="30" t="s">
        <v>62</v>
      </c>
      <c r="C58" s="21">
        <v>21470</v>
      </c>
      <c r="D58" s="22">
        <v>21464</v>
      </c>
      <c r="E58" s="23">
        <f t="shared" si="4"/>
        <v>99.972054028877494</v>
      </c>
      <c r="F58" s="22">
        <v>102</v>
      </c>
      <c r="G58" s="23">
        <f t="shared" si="5"/>
        <v>0.47521431233693628</v>
      </c>
      <c r="H58" s="24">
        <f>0.0519*100</f>
        <v>5.19</v>
      </c>
    </row>
    <row r="59" spans="1:8" x14ac:dyDescent="0.25">
      <c r="A59" s="29"/>
      <c r="B59" s="30" t="s">
        <v>63</v>
      </c>
      <c r="C59" s="21">
        <v>87606</v>
      </c>
      <c r="D59" s="22">
        <v>89199</v>
      </c>
      <c r="E59" s="23">
        <f t="shared" si="4"/>
        <v>101.81836860489008</v>
      </c>
      <c r="F59" s="22">
        <v>123</v>
      </c>
      <c r="G59" s="23">
        <f t="shared" si="5"/>
        <v>0.13789392257760735</v>
      </c>
      <c r="H59" s="24">
        <f>0.0328*100</f>
        <v>3.2800000000000002</v>
      </c>
    </row>
    <row r="60" spans="1:8" x14ac:dyDescent="0.25">
      <c r="A60" s="26" t="s">
        <v>64</v>
      </c>
      <c r="B60" s="26"/>
      <c r="C60" s="15">
        <v>445018</v>
      </c>
      <c r="D60" s="16">
        <v>454058</v>
      </c>
      <c r="E60" s="17">
        <f t="shared" si="4"/>
        <v>102.03137850603797</v>
      </c>
      <c r="F60" s="16">
        <v>1455</v>
      </c>
      <c r="G60" s="17">
        <f t="shared" si="5"/>
        <v>0.32044364376357204</v>
      </c>
      <c r="H60" s="18">
        <f>0.0333*100</f>
        <v>3.3300000000000005</v>
      </c>
    </row>
    <row r="61" spans="1:8" x14ac:dyDescent="0.25">
      <c r="A61" s="29"/>
      <c r="B61" s="30" t="s">
        <v>65</v>
      </c>
      <c r="C61" s="21">
        <v>64135</v>
      </c>
      <c r="D61" s="22">
        <v>65049</v>
      </c>
      <c r="E61" s="23">
        <f t="shared" si="4"/>
        <v>101.42511888984174</v>
      </c>
      <c r="F61" s="22">
        <v>179</v>
      </c>
      <c r="G61" s="23">
        <f t="shared" si="5"/>
        <v>0.27517717413027104</v>
      </c>
      <c r="H61" s="24">
        <f>0.0282*100</f>
        <v>2.82</v>
      </c>
    </row>
    <row r="62" spans="1:8" x14ac:dyDescent="0.25">
      <c r="A62" s="29"/>
      <c r="B62" s="30" t="s">
        <v>66</v>
      </c>
      <c r="C62" s="21">
        <v>140824</v>
      </c>
      <c r="D62" s="22">
        <v>143726</v>
      </c>
      <c r="E62" s="23">
        <f t="shared" si="4"/>
        <v>102.06072828495142</v>
      </c>
      <c r="F62" s="22">
        <v>449</v>
      </c>
      <c r="G62" s="23">
        <f t="shared" si="5"/>
        <v>0.31239998330155994</v>
      </c>
      <c r="H62" s="24">
        <f>0.0255*100</f>
        <v>2.5499999999999998</v>
      </c>
    </row>
    <row r="63" spans="1:8" x14ac:dyDescent="0.25">
      <c r="A63" s="29"/>
      <c r="B63" s="30" t="s">
        <v>67</v>
      </c>
      <c r="C63" s="21">
        <v>64870</v>
      </c>
      <c r="D63" s="22">
        <v>65746</v>
      </c>
      <c r="E63" s="23">
        <f t="shared" si="4"/>
        <v>101.35039309388007</v>
      </c>
      <c r="F63" s="22">
        <v>109</v>
      </c>
      <c r="G63" s="23">
        <f t="shared" si="5"/>
        <v>0.16578955373710949</v>
      </c>
      <c r="H63" s="24">
        <f>0.026*100</f>
        <v>2.6</v>
      </c>
    </row>
    <row r="64" spans="1:8" x14ac:dyDescent="0.25">
      <c r="A64" s="29"/>
      <c r="B64" s="30" t="s">
        <v>68</v>
      </c>
      <c r="C64" s="21">
        <v>56298</v>
      </c>
      <c r="D64" s="22">
        <v>59324</v>
      </c>
      <c r="E64" s="23">
        <f t="shared" si="4"/>
        <v>105.3749689154144</v>
      </c>
      <c r="F64" s="22">
        <v>455</v>
      </c>
      <c r="G64" s="23">
        <f t="shared" si="5"/>
        <v>0.76697458027105392</v>
      </c>
      <c r="H64" s="24">
        <f>0.0294*100</f>
        <v>2.94</v>
      </c>
    </row>
    <row r="65" spans="1:8" x14ac:dyDescent="0.25">
      <c r="A65" s="29"/>
      <c r="B65" s="30" t="s">
        <v>69</v>
      </c>
      <c r="C65" s="21">
        <v>118891</v>
      </c>
      <c r="D65" s="22">
        <v>120213</v>
      </c>
      <c r="E65" s="23">
        <f t="shared" si="4"/>
        <v>101.11194287204246</v>
      </c>
      <c r="F65" s="22">
        <v>263</v>
      </c>
      <c r="G65" s="23">
        <f t="shared" si="5"/>
        <v>0.2187783351218254</v>
      </c>
      <c r="H65" s="24">
        <f>0.0508*100</f>
        <v>5.08</v>
      </c>
    </row>
    <row r="66" spans="1:8" x14ac:dyDescent="0.25">
      <c r="A66" s="26" t="s">
        <v>70</v>
      </c>
      <c r="B66" s="26"/>
      <c r="C66" s="15">
        <v>245201</v>
      </c>
      <c r="D66" s="16">
        <v>249710</v>
      </c>
      <c r="E66" s="17">
        <f t="shared" si="4"/>
        <v>101.83889951509171</v>
      </c>
      <c r="F66" s="16">
        <v>737</v>
      </c>
      <c r="G66" s="17">
        <f t="shared" si="5"/>
        <v>0.29514236514356651</v>
      </c>
      <c r="H66" s="18">
        <f>0.0394*100</f>
        <v>3.94</v>
      </c>
    </row>
    <row r="67" spans="1:8" x14ac:dyDescent="0.25">
      <c r="A67" s="28"/>
      <c r="B67" s="20" t="s">
        <v>71</v>
      </c>
      <c r="C67" s="21">
        <v>41939</v>
      </c>
      <c r="D67" s="22">
        <v>43002</v>
      </c>
      <c r="E67" s="23">
        <f t="shared" si="4"/>
        <v>102.53463363456447</v>
      </c>
      <c r="F67" s="22">
        <v>134</v>
      </c>
      <c r="G67" s="23">
        <f t="shared" si="5"/>
        <v>0.31161341332961257</v>
      </c>
      <c r="H67" s="24">
        <f>0.0406*100</f>
        <v>4.0599999999999996</v>
      </c>
    </row>
    <row r="68" spans="1:8" x14ac:dyDescent="0.25">
      <c r="A68" s="28"/>
      <c r="B68" s="20" t="s">
        <v>72</v>
      </c>
      <c r="C68" s="21">
        <v>81467</v>
      </c>
      <c r="D68" s="22">
        <v>83291</v>
      </c>
      <c r="E68" s="23">
        <f t="shared" si="4"/>
        <v>102.23894337584542</v>
      </c>
      <c r="F68" s="22">
        <v>155</v>
      </c>
      <c r="G68" s="23">
        <f t="shared" si="5"/>
        <v>0.18609453602430034</v>
      </c>
      <c r="H68" s="24">
        <f>0.0335*100</f>
        <v>3.35</v>
      </c>
    </row>
    <row r="69" spans="1:8" x14ac:dyDescent="0.25">
      <c r="A69" s="28"/>
      <c r="B69" s="20" t="s">
        <v>73</v>
      </c>
      <c r="C69" s="21">
        <v>121795</v>
      </c>
      <c r="D69" s="22">
        <v>123417</v>
      </c>
      <c r="E69" s="23">
        <f t="shared" si="4"/>
        <v>101.33174596658318</v>
      </c>
      <c r="F69" s="22">
        <v>448</v>
      </c>
      <c r="G69" s="23">
        <f t="shared" si="5"/>
        <v>0.36299699393114399</v>
      </c>
      <c r="H69" s="24">
        <f>0.0428*100</f>
        <v>4.2799999999999994</v>
      </c>
    </row>
    <row r="70" spans="1:8" x14ac:dyDescent="0.25">
      <c r="A70" s="26" t="s">
        <v>74</v>
      </c>
      <c r="B70" s="26"/>
      <c r="C70" s="15">
        <v>408523</v>
      </c>
      <c r="D70" s="16">
        <v>420790</v>
      </c>
      <c r="E70" s="17">
        <f t="shared" si="4"/>
        <v>103.00276850997375</v>
      </c>
      <c r="F70" s="16">
        <v>2814</v>
      </c>
      <c r="G70" s="17">
        <f t="shared" si="5"/>
        <v>0.66874212790227905</v>
      </c>
      <c r="H70" s="18">
        <f>0.1353*100</f>
        <v>13.530000000000001</v>
      </c>
    </row>
    <row r="71" spans="1:8" x14ac:dyDescent="0.25">
      <c r="A71" s="28"/>
      <c r="B71" s="20" t="s">
        <v>75</v>
      </c>
      <c r="C71" s="21">
        <v>167384</v>
      </c>
      <c r="D71" s="22">
        <v>170896</v>
      </c>
      <c r="E71" s="23">
        <f t="shared" si="4"/>
        <v>102.09816947856424</v>
      </c>
      <c r="F71" s="22">
        <v>1021</v>
      </c>
      <c r="G71" s="23">
        <f t="shared" si="5"/>
        <v>0.59743937833536187</v>
      </c>
      <c r="H71" s="24">
        <f>0.1558*100</f>
        <v>15.58</v>
      </c>
    </row>
    <row r="72" spans="1:8" x14ac:dyDescent="0.25">
      <c r="A72" s="28"/>
      <c r="B72" s="20" t="s">
        <v>76</v>
      </c>
      <c r="C72" s="21">
        <v>101471</v>
      </c>
      <c r="D72" s="22">
        <v>107749</v>
      </c>
      <c r="E72" s="23">
        <f t="shared" si="4"/>
        <v>106.18698938613002</v>
      </c>
      <c r="F72" s="22">
        <v>929</v>
      </c>
      <c r="G72" s="23">
        <f t="shared" si="5"/>
        <v>0.86218897623179802</v>
      </c>
      <c r="H72" s="24">
        <f>0.0764*100</f>
        <v>7.64</v>
      </c>
    </row>
    <row r="73" spans="1:8" x14ac:dyDescent="0.25">
      <c r="A73" s="28"/>
      <c r="B73" s="20" t="s">
        <v>77</v>
      </c>
      <c r="C73" s="21">
        <v>73988</v>
      </c>
      <c r="D73" s="22">
        <v>74967</v>
      </c>
      <c r="E73" s="23">
        <f t="shared" si="4"/>
        <v>101.32318754392604</v>
      </c>
      <c r="F73" s="22">
        <v>502</v>
      </c>
      <c r="G73" s="23">
        <f t="shared" si="5"/>
        <v>0.66962796963997484</v>
      </c>
      <c r="H73" s="24">
        <f>0.1789*100</f>
        <v>17.89</v>
      </c>
    </row>
    <row r="74" spans="1:8" x14ac:dyDescent="0.25">
      <c r="A74" s="28"/>
      <c r="B74" s="20" t="s">
        <v>78</v>
      </c>
      <c r="C74" s="21">
        <v>65680</v>
      </c>
      <c r="D74" s="22">
        <v>67178</v>
      </c>
      <c r="E74" s="23">
        <f t="shared" si="4"/>
        <v>102.28075517661388</v>
      </c>
      <c r="F74" s="22">
        <v>362</v>
      </c>
      <c r="G74" s="23">
        <f t="shared" si="5"/>
        <v>0.5388668909464408</v>
      </c>
      <c r="H74" s="24">
        <f>0.1186*100</f>
        <v>11.86</v>
      </c>
    </row>
    <row r="75" spans="1:8" x14ac:dyDescent="0.25">
      <c r="A75" s="26" t="s">
        <v>79</v>
      </c>
      <c r="B75" s="26"/>
      <c r="C75" s="15">
        <v>226978</v>
      </c>
      <c r="D75" s="16">
        <v>237320</v>
      </c>
      <c r="E75" s="17">
        <f t="shared" si="4"/>
        <v>104.55638872489845</v>
      </c>
      <c r="F75" s="16">
        <v>806</v>
      </c>
      <c r="G75" s="17">
        <f t="shared" si="5"/>
        <v>0.33962582167537503</v>
      </c>
      <c r="H75" s="18">
        <f>0.0172*100</f>
        <v>1.72</v>
      </c>
    </row>
    <row r="76" spans="1:8" x14ac:dyDescent="0.25">
      <c r="A76" s="28"/>
      <c r="B76" s="20" t="s">
        <v>80</v>
      </c>
      <c r="C76" s="21">
        <v>26846</v>
      </c>
      <c r="D76" s="22">
        <v>27171</v>
      </c>
      <c r="E76" s="23">
        <f t="shared" si="4"/>
        <v>101.21060865678314</v>
      </c>
      <c r="F76" s="22">
        <v>111</v>
      </c>
      <c r="G76" s="23">
        <f t="shared" si="5"/>
        <v>0.40852379375069003</v>
      </c>
      <c r="H76" s="24">
        <f>0.0412*100</f>
        <v>4.12</v>
      </c>
    </row>
    <row r="77" spans="1:8" x14ac:dyDescent="0.25">
      <c r="A77" s="28"/>
      <c r="B77" s="20" t="s">
        <v>81</v>
      </c>
      <c r="C77" s="21">
        <v>69921</v>
      </c>
      <c r="D77" s="22">
        <v>77241</v>
      </c>
      <c r="E77" s="23">
        <f t="shared" si="4"/>
        <v>110.46895782382975</v>
      </c>
      <c r="F77" s="22">
        <v>233</v>
      </c>
      <c r="G77" s="23">
        <f t="shared" si="5"/>
        <v>0.30165326704729356</v>
      </c>
      <c r="H77" s="24">
        <f>-0.0241*100</f>
        <v>-2.41</v>
      </c>
    </row>
    <row r="78" spans="1:8" x14ac:dyDescent="0.25">
      <c r="A78" s="28"/>
      <c r="B78" s="20" t="s">
        <v>82</v>
      </c>
      <c r="C78" s="21">
        <v>35708</v>
      </c>
      <c r="D78" s="22">
        <v>36311</v>
      </c>
      <c r="E78" s="23">
        <f t="shared" si="4"/>
        <v>101.68869721070908</v>
      </c>
      <c r="F78" s="22">
        <v>141</v>
      </c>
      <c r="G78" s="23">
        <f t="shared" si="5"/>
        <v>0.38831208173831622</v>
      </c>
      <c r="H78" s="24">
        <f>0.0353*100</f>
        <v>3.53</v>
      </c>
    </row>
    <row r="79" spans="1:8" x14ac:dyDescent="0.25">
      <c r="A79" s="28"/>
      <c r="B79" s="20" t="s">
        <v>83</v>
      </c>
      <c r="C79" s="21">
        <v>94503</v>
      </c>
      <c r="D79" s="22">
        <v>96597</v>
      </c>
      <c r="E79" s="23">
        <f t="shared" si="4"/>
        <v>102.21580267293102</v>
      </c>
      <c r="F79" s="22">
        <v>321</v>
      </c>
      <c r="G79" s="23">
        <f t="shared" si="5"/>
        <v>0.33230845678437215</v>
      </c>
      <c r="H79" s="24">
        <f>0.0348*100</f>
        <v>3.4799999999999995</v>
      </c>
    </row>
    <row r="80" spans="1:8" x14ac:dyDescent="0.25">
      <c r="A80" s="31" t="s">
        <v>84</v>
      </c>
      <c r="B80" s="32"/>
      <c r="C80" s="15">
        <v>5481808</v>
      </c>
      <c r="D80" s="16">
        <v>5596208</v>
      </c>
      <c r="E80" s="17">
        <f t="shared" si="4"/>
        <v>102.08690271530854</v>
      </c>
      <c r="F80" s="16">
        <v>21680</v>
      </c>
      <c r="G80" s="17">
        <f t="shared" si="5"/>
        <v>0.38740518579723981</v>
      </c>
      <c r="H80" s="18">
        <f>0.0417*100</f>
        <v>4.17</v>
      </c>
    </row>
  </sheetData>
  <mergeCells count="7">
    <mergeCell ref="A80:B80"/>
    <mergeCell ref="A1:H1"/>
    <mergeCell ref="A2:B3"/>
    <mergeCell ref="C2:E2"/>
    <mergeCell ref="F2:G2"/>
    <mergeCell ref="H2:H3"/>
    <mergeCell ref="A12:A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BLAGNA</dc:creator>
  <cp:lastModifiedBy>BLAGNA</cp:lastModifiedBy>
  <dcterms:created xsi:type="dcterms:W3CDTF">2014-09-08T14:21:55Z</dcterms:created>
  <dcterms:modified xsi:type="dcterms:W3CDTF">2014-09-08T14:25:11Z</dcterms:modified>
</cp:coreProperties>
</file>